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345" windowWidth="22410" windowHeight="12480" activeTab="5"/>
  </bookViews>
  <sheets>
    <sheet name="POZN" sheetId="1" r:id="rId1"/>
    <sheet name="s1" sheetId="2" r:id="rId2"/>
    <sheet name="s2" sheetId="3" r:id="rId3"/>
    <sheet name="s3" sheetId="4" r:id="rId4"/>
    <sheet name="s4" sheetId="5" r:id="rId5"/>
    <sheet name="počty" sheetId="6" r:id="rId6"/>
    <sheet name="v1" sheetId="7" r:id="rId7"/>
    <sheet name="v2" sheetId="8" r:id="rId8"/>
    <sheet name="v3" sheetId="9" r:id="rId9"/>
    <sheet name="v4" sheetId="10" r:id="rId10"/>
    <sheet name="turne" sheetId="11" r:id="rId11"/>
    <sheet name="STY" sheetId="12" r:id="rId12"/>
  </sheets>
  <externalReferences>
    <externalReference r:id="rId15"/>
    <externalReference r:id="rId16"/>
  </externalReferences>
  <definedNames>
    <definedName name="metry">'[2]CUP'!$Q$2:$Q$561</definedName>
    <definedName name="_xlnm.Print_Titles" localSheetId="1">'s1'!$4:$5</definedName>
    <definedName name="_xlnm.Print_Titles" localSheetId="2">'s2'!$4:$5</definedName>
    <definedName name="_xlnm.Print_Titles" localSheetId="3">'s3'!$4:$5</definedName>
    <definedName name="_xlnm.Print_Titles" localSheetId="4">'s4'!$4:$5</definedName>
    <definedName name="_xlnm.Print_Titles" localSheetId="11">'STY'!$1:$3</definedName>
    <definedName name="_xlnm.Print_Titles" localSheetId="10">'turne'!$3:$5</definedName>
    <definedName name="_xlnm.Print_Titles" localSheetId="6">'v1'!$10:$11</definedName>
    <definedName name="_xlnm.Print_Titles" localSheetId="7">'v2'!$10:$11</definedName>
    <definedName name="_xlnm.Print_Titles" localSheetId="8">'v3'!$10:$11</definedName>
    <definedName name="_xlnm.Print_Titles" localSheetId="9">'v4'!$10:$11</definedName>
    <definedName name="styl">'[2]CUP'!$R$2:$R$41</definedName>
  </definedNames>
  <calcPr fullCalcOnLoad="1"/>
</workbook>
</file>

<file path=xl/sharedStrings.xml><?xml version="1.0" encoding="utf-8"?>
<sst xmlns="http://schemas.openxmlformats.org/spreadsheetml/2006/main" count="655" uniqueCount="190">
  <si>
    <t>st.č.</t>
  </si>
  <si>
    <t>jméno</t>
  </si>
  <si>
    <t>klub</t>
  </si>
  <si>
    <t>A</t>
  </si>
  <si>
    <t>B</t>
  </si>
  <si>
    <t>C</t>
  </si>
  <si>
    <t>D</t>
  </si>
  <si>
    <t>E</t>
  </si>
  <si>
    <t>c 1</t>
  </si>
  <si>
    <t>1.skok-pořadí</t>
  </si>
  <si>
    <t>c 2</t>
  </si>
  <si>
    <t>2.skok-pořadí</t>
  </si>
  <si>
    <t>body</t>
  </si>
  <si>
    <t>b/m</t>
  </si>
  <si>
    <t>K</t>
  </si>
  <si>
    <t>m</t>
  </si>
  <si>
    <t>kód</t>
  </si>
  <si>
    <t>celk.</t>
  </si>
  <si>
    <t>hodn.</t>
  </si>
  <si>
    <t>poř.</t>
  </si>
  <si>
    <t>ředitel závodu</t>
  </si>
  <si>
    <t>technický delegát</t>
  </si>
  <si>
    <t>počet klasifikovaných:</t>
  </si>
  <si>
    <t>počet startujících:</t>
  </si>
  <si>
    <t>počet přihlášených:</t>
  </si>
  <si>
    <t>2.k</t>
  </si>
  <si>
    <t>st.</t>
  </si>
  <si>
    <t>č.</t>
  </si>
  <si>
    <t>1.k</t>
  </si>
  <si>
    <t>stylové hodnocení</t>
  </si>
  <si>
    <t>skok</t>
  </si>
  <si>
    <t>CZE</t>
  </si>
  <si>
    <t>ZRS</t>
  </si>
  <si>
    <t>ŘZ</t>
  </si>
  <si>
    <t>TD</t>
  </si>
  <si>
    <t>stát</t>
  </si>
  <si>
    <t>POL</t>
  </si>
  <si>
    <t>m1</t>
  </si>
  <si>
    <t>b.m1</t>
  </si>
  <si>
    <t>b.s1</t>
  </si>
  <si>
    <t>m2</t>
  </si>
  <si>
    <t>b.m2</t>
  </si>
  <si>
    <t>b.s2</t>
  </si>
  <si>
    <t>A1</t>
  </si>
  <si>
    <t>B1</t>
  </si>
  <si>
    <t>C1</t>
  </si>
  <si>
    <t>D1</t>
  </si>
  <si>
    <t>E1</t>
  </si>
  <si>
    <t>A2</t>
  </si>
  <si>
    <t>B2</t>
  </si>
  <si>
    <t>C2</t>
  </si>
  <si>
    <t>D2</t>
  </si>
  <si>
    <t>E2</t>
  </si>
  <si>
    <t>1. skok</t>
  </si>
  <si>
    <t>2. skok</t>
  </si>
  <si>
    <t>průb.b.</t>
  </si>
  <si>
    <t>p.poř.</t>
  </si>
  <si>
    <t>poř</t>
  </si>
  <si>
    <t>STARTOVNÍ LISTINA</t>
  </si>
  <si>
    <t>nevkládat sloupce</t>
  </si>
  <si>
    <t>nerušit sloupce</t>
  </si>
  <si>
    <t>v listu počty</t>
  </si>
  <si>
    <t>body celkem</t>
  </si>
  <si>
    <t>poř.celkem</t>
  </si>
  <si>
    <t>2.</t>
  </si>
  <si>
    <t>3.</t>
  </si>
  <si>
    <t>4.</t>
  </si>
  <si>
    <t>roč.</t>
  </si>
  <si>
    <t>Nýdek</t>
  </si>
  <si>
    <t>Kozlovice</t>
  </si>
  <si>
    <t>Frenštát</t>
  </si>
  <si>
    <t>Rožnov</t>
  </si>
  <si>
    <t>VÝSLEDKOVÁ LISTINA TURNÉ</t>
  </si>
  <si>
    <t>LASOTA Stanislav st.</t>
  </si>
  <si>
    <t>PASTUSZEK Miroslav st.</t>
  </si>
  <si>
    <t>LASOTA Roman</t>
  </si>
  <si>
    <t>LASOTA Stanislav ml.</t>
  </si>
  <si>
    <t>KASZPER Rudolf</t>
  </si>
  <si>
    <t>PILCH Jerzy</t>
  </si>
  <si>
    <t>PASTUSZEK Miroslav ml.</t>
  </si>
  <si>
    <t>ZÁVOD 4</t>
  </si>
  <si>
    <t>ZÁVOD 1</t>
  </si>
  <si>
    <t>ZÁVOD 2</t>
  </si>
  <si>
    <t>ZÁVOD 3</t>
  </si>
  <si>
    <t>StČ1 xxxxxxxxxxxxxx</t>
  </si>
  <si>
    <t>StČ2 xxxxxxxxxxxxxx</t>
  </si>
  <si>
    <t>ŽÁCI 9+10</t>
  </si>
  <si>
    <t>1. závod</t>
  </si>
  <si>
    <t>XXIV. ročník Beskydského turné žáků ve skoku na lyžích</t>
  </si>
  <si>
    <t>VÝSLEDKOVÁ LISTINA</t>
  </si>
  <si>
    <t>c</t>
  </si>
  <si>
    <t>rankStČ1</t>
  </si>
  <si>
    <t>rankStČ2</t>
  </si>
  <si>
    <t>rankStČ3</t>
  </si>
  <si>
    <t>rankStČ4</t>
  </si>
  <si>
    <t>rankStČ5</t>
  </si>
  <si>
    <t>rankStČ6</t>
  </si>
  <si>
    <t>rankStČ7</t>
  </si>
  <si>
    <t>pořzav1</t>
  </si>
  <si>
    <t>pořzav2</t>
  </si>
  <si>
    <t>pořzav3</t>
  </si>
  <si>
    <t>pořzav4</t>
  </si>
  <si>
    <t>pořTUR</t>
  </si>
  <si>
    <t>xx TURNE xx</t>
  </si>
  <si>
    <t>každý zavodnik musí mit pridelene cislo na každý závod zvlast</t>
  </si>
  <si>
    <t xml:space="preserve">  START 1</t>
  </si>
  <si>
    <t xml:space="preserve">  START 2</t>
  </si>
  <si>
    <t xml:space="preserve">  START 3</t>
  </si>
  <si>
    <t xml:space="preserve">  START 4</t>
  </si>
  <si>
    <t xml:space="preserve">  START 5</t>
  </si>
  <si>
    <t xml:space="preserve">  START 6</t>
  </si>
  <si>
    <t xml:space="preserve">  START 7</t>
  </si>
  <si>
    <t>ZÁVOD 5</t>
  </si>
  <si>
    <t>ZÁVOD 6</t>
  </si>
  <si>
    <t>ZÁVOD 7</t>
  </si>
  <si>
    <t>pořzav5</t>
  </si>
  <si>
    <t>pořzav6</t>
  </si>
  <si>
    <t>pořzav7</t>
  </si>
  <si>
    <t>poř-kod1</t>
  </si>
  <si>
    <t>poř-kod2</t>
  </si>
  <si>
    <t>poř-kod3</t>
  </si>
  <si>
    <t>poř-kod4</t>
  </si>
  <si>
    <t>poř-kod5</t>
  </si>
  <si>
    <t>poř-kod6</t>
  </si>
  <si>
    <t>poř-kod7</t>
  </si>
  <si>
    <t>č.řádku</t>
  </si>
  <si>
    <t>Stč+kod1</t>
  </si>
  <si>
    <t>Stč+kod2</t>
  </si>
  <si>
    <t>Stč+kod3</t>
  </si>
  <si>
    <t>Stč+kod4</t>
  </si>
  <si>
    <t>Stč+kod5</t>
  </si>
  <si>
    <t>Stč+kod6</t>
  </si>
  <si>
    <t>Stč+kod7</t>
  </si>
  <si>
    <t>2. závod</t>
  </si>
  <si>
    <t>PP body 1</t>
  </si>
  <si>
    <t>PP poř 1   xxxxxxxxxxxxxx</t>
  </si>
  <si>
    <t>x</t>
  </si>
  <si>
    <t>Celk.zav1</t>
  </si>
  <si>
    <t>průvýsl.zav1</t>
  </si>
  <si>
    <t>PP body 2</t>
  </si>
  <si>
    <t>PP poř 2   xxxxxxxxxxxxxx</t>
  </si>
  <si>
    <t>Celk.zav2</t>
  </si>
  <si>
    <t>průvýsl.zav2</t>
  </si>
  <si>
    <t>StČ3 xxxxxxxxxxxxxx</t>
  </si>
  <si>
    <t>Celk.zav3</t>
  </si>
  <si>
    <t>průvýsl.zav3</t>
  </si>
  <si>
    <t>PP body 3</t>
  </si>
  <si>
    <t>PP poř 3   xxxxxxxxxxxxxx</t>
  </si>
  <si>
    <t>Celk.zav4</t>
  </si>
  <si>
    <t>průvýsl.zav4</t>
  </si>
  <si>
    <t>PP body 4</t>
  </si>
  <si>
    <t>PP poř 4   xxxxxxxxxxxxxx</t>
  </si>
  <si>
    <t>f</t>
  </si>
  <si>
    <t>StČ4 xxxxxxxxxxxxxx</t>
  </si>
  <si>
    <t>1.</t>
  </si>
  <si>
    <t>3. závod</t>
  </si>
  <si>
    <t>4. závod</t>
  </si>
  <si>
    <t>řadit před dalším závod podle prubezneho pořadi z predchoziho zavodu -například dle PP poř 3 xxxxxxxx</t>
  </si>
  <si>
    <t>pro lepší orientaci jsem sloupce vyznacil xxxxxxxxxx aby se rychleji vyhledaly</t>
  </si>
  <si>
    <t>průb.poř.</t>
  </si>
  <si>
    <t>průb.body</t>
  </si>
  <si>
    <t>KOLO</t>
  </si>
  <si>
    <t>X</t>
  </si>
  <si>
    <t>Start.</t>
  </si>
  <si>
    <t>SRÁŽKY</t>
  </si>
  <si>
    <t>Body</t>
  </si>
  <si>
    <t>číslo</t>
  </si>
  <si>
    <t>Let</t>
  </si>
  <si>
    <t>Doskok</t>
  </si>
  <si>
    <t>Odjezd</t>
  </si>
  <si>
    <t>Celkem</t>
  </si>
  <si>
    <t>celkem</t>
  </si>
  <si>
    <t>Na další kolo prepis jednicku v bunce F1</t>
  </si>
  <si>
    <t>Lze tisknout stylove karty, je třeba napsat od jakeho starovniho čisla se zacina (prepis bunku  A4) , skryj nepotrebne cisla</t>
  </si>
  <si>
    <t>turne body xxx</t>
  </si>
  <si>
    <t>turne poř xxx</t>
  </si>
  <si>
    <t>ve dnech 21.6. až 24.6.2012</t>
  </si>
  <si>
    <t>TURNÉ</t>
  </si>
  <si>
    <t>poř-kodTUR</t>
  </si>
  <si>
    <t>poř.TURNÉ</t>
  </si>
  <si>
    <t>b. TURNÉ</t>
  </si>
  <si>
    <t>vpisuj jenom do bilých buněk</t>
  </si>
  <si>
    <t>Při třídění to je vidět v rozbalovacim menu</t>
  </si>
  <si>
    <t xml:space="preserve">1.kolo    1.kolo    1.kolo </t>
  </si>
  <si>
    <t>2.kolo    2.kolo    2.kolo</t>
  </si>
  <si>
    <t>1.kolo    1.kolo    1.kolo</t>
  </si>
  <si>
    <t>před zavodem vypis udaje o zavodu:</t>
  </si>
  <si>
    <t>v hornim radku listu POČTY: nazev zavodu, kategorie, pak ke kazdemu závod: místo, datum, K, body/m</t>
  </si>
  <si>
    <t>v kazde vysledkove listine je třeba vypsat rozhodci</t>
  </si>
  <si>
    <t>do ostatnich listin se to automaticky prepise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</si>
</sst>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ss.0"/>
    <numFmt numFmtId="168" formatCode="0&quot;.&quot;"/>
    <numFmt numFmtId="169" formatCode="#,##0.0"/>
  </numFmts>
  <fonts count="68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i/>
      <sz val="1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20"/>
      <name val="Arial CE"/>
      <family val="2"/>
    </font>
    <font>
      <b/>
      <sz val="20"/>
      <name val="Arial CE"/>
      <family val="2"/>
    </font>
    <font>
      <b/>
      <sz val="28"/>
      <name val="Arial CE"/>
      <family val="2"/>
    </font>
    <font>
      <b/>
      <sz val="9"/>
      <name val="Arial CE"/>
      <family val="2"/>
    </font>
    <font>
      <b/>
      <sz val="28"/>
      <name val="Arial"/>
      <family val="2"/>
    </font>
    <font>
      <sz val="48"/>
      <name val="Arial CE"/>
      <family val="2"/>
    </font>
    <font>
      <b/>
      <u val="single"/>
      <sz val="10"/>
      <name val="Arial CE"/>
      <family val="2"/>
    </font>
    <font>
      <sz val="1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36"/>
      <name val="Arial CE"/>
      <family val="0"/>
    </font>
    <font>
      <sz val="8"/>
      <name val="Arial CE"/>
      <family val="0"/>
    </font>
    <font>
      <b/>
      <sz val="24"/>
      <name val="Arial"/>
      <family val="2"/>
    </font>
    <font>
      <sz val="14"/>
      <name val="Arial CE"/>
      <family val="0"/>
    </font>
    <font>
      <b/>
      <sz val="8"/>
      <name val="Arial CE"/>
      <family val="2"/>
    </font>
    <font>
      <sz val="36"/>
      <name val="Arial CE"/>
      <family val="2"/>
    </font>
    <font>
      <sz val="19"/>
      <name val="Arial"/>
      <family val="2"/>
    </font>
    <font>
      <b/>
      <sz val="2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Continuous"/>
    </xf>
    <xf numFmtId="164" fontId="3" fillId="0" borderId="17" xfId="0" applyNumberFormat="1" applyFont="1" applyBorder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164" fontId="0" fillId="0" borderId="19" xfId="0" applyNumberFormat="1" applyBorder="1" applyAlignment="1">
      <alignment horizontal="centerContinuous"/>
    </xf>
    <xf numFmtId="164" fontId="0" fillId="0" borderId="20" xfId="0" applyNumberFormat="1" applyBorder="1" applyAlignment="1">
      <alignment horizontal="centerContinuous"/>
    </xf>
    <xf numFmtId="164" fontId="3" fillId="0" borderId="21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22" xfId="0" applyNumberFormat="1" applyFont="1" applyBorder="1" applyAlignment="1">
      <alignment/>
    </xf>
    <xf numFmtId="164" fontId="0" fillId="0" borderId="23" xfId="0" applyNumberFormat="1" applyFont="1" applyBorder="1" applyAlignment="1">
      <alignment horizontal="left"/>
    </xf>
    <xf numFmtId="164" fontId="3" fillId="0" borderId="24" xfId="0" applyNumberFormat="1" applyFont="1" applyBorder="1" applyAlignment="1">
      <alignment horizontal="left"/>
    </xf>
    <xf numFmtId="0" fontId="0" fillId="0" borderId="25" xfId="0" applyBorder="1" applyAlignment="1">
      <alignment/>
    </xf>
    <xf numFmtId="164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164" fontId="0" fillId="0" borderId="26" xfId="0" applyNumberFormat="1" applyFont="1" applyBorder="1" applyAlignment="1">
      <alignment/>
    </xf>
    <xf numFmtId="164" fontId="3" fillId="0" borderId="27" xfId="0" applyNumberFormat="1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left"/>
    </xf>
    <xf numFmtId="0" fontId="11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168" fontId="11" fillId="0" borderId="0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horizontal="left" vertical="top"/>
    </xf>
    <xf numFmtId="168" fontId="3" fillId="0" borderId="0" xfId="0" applyNumberFormat="1" applyFont="1" applyBorder="1" applyAlignment="1">
      <alignment horizontal="left"/>
    </xf>
    <xf numFmtId="168" fontId="3" fillId="0" borderId="23" xfId="0" applyNumberFormat="1" applyFont="1" applyBorder="1" applyAlignment="1">
      <alignment horizontal="left"/>
    </xf>
    <xf numFmtId="168" fontId="3" fillId="0" borderId="15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4" fontId="1" fillId="0" borderId="30" xfId="0" applyNumberFormat="1" applyFont="1" applyFill="1" applyBorder="1" applyAlignment="1">
      <alignment/>
    </xf>
    <xf numFmtId="164" fontId="1" fillId="0" borderId="30" xfId="0" applyNumberFormat="1" applyFont="1" applyFill="1" applyBorder="1" applyAlignment="1" applyProtection="1">
      <alignment/>
      <protection locked="0"/>
    </xf>
    <xf numFmtId="164" fontId="1" fillId="0" borderId="31" xfId="0" applyNumberFormat="1" applyFont="1" applyFill="1" applyBorder="1" applyAlignment="1">
      <alignment/>
    </xf>
    <xf numFmtId="164" fontId="1" fillId="0" borderId="31" xfId="0" applyNumberFormat="1" applyFont="1" applyFill="1" applyBorder="1" applyAlignment="1" applyProtection="1">
      <alignment/>
      <protection locked="0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9" fontId="3" fillId="0" borderId="33" xfId="0" applyNumberFormat="1" applyFont="1" applyBorder="1" applyAlignment="1">
      <alignment horizontal="center"/>
    </xf>
    <xf numFmtId="169" fontId="3" fillId="0" borderId="0" xfId="0" applyNumberFormat="1" applyFont="1" applyAlignment="1">
      <alignment/>
    </xf>
    <xf numFmtId="168" fontId="3" fillId="0" borderId="33" xfId="0" applyNumberFormat="1" applyFont="1" applyBorder="1" applyAlignment="1">
      <alignment horizontal="center"/>
    </xf>
    <xf numFmtId="168" fontId="3" fillId="0" borderId="0" xfId="0" applyNumberFormat="1" applyFont="1" applyAlignment="1">
      <alignment/>
    </xf>
    <xf numFmtId="168" fontId="3" fillId="0" borderId="35" xfId="0" applyNumberFormat="1" applyFont="1" applyBorder="1" applyAlignment="1">
      <alignment/>
    </xf>
    <xf numFmtId="168" fontId="3" fillId="0" borderId="36" xfId="0" applyNumberFormat="1" applyFont="1" applyBorder="1" applyAlignment="1">
      <alignment/>
    </xf>
    <xf numFmtId="168" fontId="3" fillId="0" borderId="37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168" fontId="6" fillId="0" borderId="0" xfId="0" applyNumberFormat="1" applyFont="1" applyBorder="1" applyAlignment="1">
      <alignment vertical="center"/>
    </xf>
    <xf numFmtId="0" fontId="17" fillId="0" borderId="20" xfId="0" applyFont="1" applyBorder="1" applyAlignment="1">
      <alignment/>
    </xf>
    <xf numFmtId="0" fontId="1" fillId="0" borderId="19" xfId="0" applyFont="1" applyBorder="1" applyAlignment="1">
      <alignment horizontal="right"/>
    </xf>
    <xf numFmtId="164" fontId="1" fillId="0" borderId="38" xfId="0" applyNumberFormat="1" applyFont="1" applyBorder="1" applyAlignment="1">
      <alignment/>
    </xf>
    <xf numFmtId="164" fontId="1" fillId="0" borderId="39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right"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8" fontId="1" fillId="0" borderId="41" xfId="0" applyNumberFormat="1" applyFont="1" applyBorder="1" applyAlignment="1">
      <alignment horizontal="right"/>
    </xf>
    <xf numFmtId="168" fontId="1" fillId="0" borderId="4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0" xfId="0" applyFont="1" applyAlignment="1">
      <alignment/>
    </xf>
    <xf numFmtId="0" fontId="17" fillId="0" borderId="33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44" xfId="0" applyFill="1" applyBorder="1" applyAlignment="1">
      <alignment/>
    </xf>
    <xf numFmtId="1" fontId="0" fillId="0" borderId="43" xfId="0" applyNumberFormat="1" applyFont="1" applyBorder="1" applyAlignment="1">
      <alignment/>
    </xf>
    <xf numFmtId="169" fontId="3" fillId="0" borderId="43" xfId="0" applyNumberFormat="1" applyFont="1" applyBorder="1" applyAlignment="1">
      <alignment/>
    </xf>
    <xf numFmtId="168" fontId="3" fillId="0" borderId="43" xfId="0" applyNumberFormat="1" applyFont="1" applyBorder="1" applyAlignment="1">
      <alignment/>
    </xf>
    <xf numFmtId="0" fontId="3" fillId="0" borderId="43" xfId="0" applyFont="1" applyBorder="1" applyAlignment="1">
      <alignment/>
    </xf>
    <xf numFmtId="169" fontId="17" fillId="0" borderId="32" xfId="0" applyNumberFormat="1" applyFont="1" applyBorder="1" applyAlignment="1">
      <alignment horizontal="center"/>
    </xf>
    <xf numFmtId="168" fontId="17" fillId="0" borderId="34" xfId="0" applyNumberFormat="1" applyFont="1" applyBorder="1" applyAlignment="1">
      <alignment horizontal="center"/>
    </xf>
    <xf numFmtId="168" fontId="17" fillId="0" borderId="45" xfId="0" applyNumberFormat="1" applyFont="1" applyBorder="1" applyAlignment="1">
      <alignment horizontal="center"/>
    </xf>
    <xf numFmtId="0" fontId="17" fillId="0" borderId="34" xfId="0" applyFont="1" applyBorder="1" applyAlignment="1">
      <alignment/>
    </xf>
    <xf numFmtId="169" fontId="17" fillId="0" borderId="46" xfId="0" applyNumberFormat="1" applyFont="1" applyBorder="1" applyAlignment="1">
      <alignment horizontal="center"/>
    </xf>
    <xf numFmtId="168" fontId="17" fillId="0" borderId="32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1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0" fillId="0" borderId="0" xfId="0" applyFont="1" applyBorder="1" applyAlignment="1">
      <alignment/>
    </xf>
    <xf numFmtId="164" fontId="1" fillId="0" borderId="38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8" fontId="0" fillId="0" borderId="47" xfId="0" applyNumberFormat="1" applyFont="1" applyFill="1" applyBorder="1" applyAlignment="1">
      <alignment/>
    </xf>
    <xf numFmtId="169" fontId="0" fillId="0" borderId="48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 vertical="center"/>
    </xf>
    <xf numFmtId="16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 horizontal="center"/>
    </xf>
    <xf numFmtId="1" fontId="13" fillId="0" borderId="49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Continuous"/>
    </xf>
    <xf numFmtId="0" fontId="21" fillId="0" borderId="0" xfId="0" applyFont="1" applyFill="1" applyAlignment="1">
      <alignment/>
    </xf>
    <xf numFmtId="0" fontId="0" fillId="10" borderId="0" xfId="0" applyFill="1" applyAlignment="1">
      <alignment/>
    </xf>
    <xf numFmtId="1" fontId="0" fillId="10" borderId="0" xfId="0" applyNumberFormat="1" applyFill="1" applyAlignment="1">
      <alignment/>
    </xf>
    <xf numFmtId="0" fontId="0" fillId="10" borderId="0" xfId="0" applyFill="1" applyBorder="1" applyAlignment="1">
      <alignment/>
    </xf>
    <xf numFmtId="0" fontId="1" fillId="10" borderId="51" xfId="0" applyFont="1" applyFill="1" applyBorder="1" applyAlignment="1" applyProtection="1">
      <alignment/>
      <protection/>
    </xf>
    <xf numFmtId="0" fontId="1" fillId="10" borderId="13" xfId="0" applyFont="1" applyFill="1" applyBorder="1" applyAlignment="1" applyProtection="1">
      <alignment/>
      <protection/>
    </xf>
    <xf numFmtId="0" fontId="1" fillId="10" borderId="3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21" xfId="0" applyFill="1" applyBorder="1" applyAlignment="1">
      <alignment horizontal="centerContinuous"/>
    </xf>
    <xf numFmtId="0" fontId="0" fillId="35" borderId="20" xfId="0" applyFill="1" applyBorder="1" applyAlignment="1">
      <alignment horizontal="centerContinuous"/>
    </xf>
    <xf numFmtId="0" fontId="0" fillId="35" borderId="36" xfId="0" applyFill="1" applyBorder="1" applyAlignment="1">
      <alignment horizontal="centerContinuous"/>
    </xf>
    <xf numFmtId="0" fontId="0" fillId="35" borderId="0" xfId="0" applyFill="1" applyBorder="1" applyAlignment="1">
      <alignment horizontal="centerContinuous"/>
    </xf>
    <xf numFmtId="0" fontId="0" fillId="35" borderId="37" xfId="0" applyFill="1" applyBorder="1" applyAlignment="1">
      <alignment horizontal="centerContinuous"/>
    </xf>
    <xf numFmtId="0" fontId="0" fillId="35" borderId="23" xfId="0" applyFill="1" applyBorder="1" applyAlignment="1">
      <alignment horizontal="centerContinuous"/>
    </xf>
    <xf numFmtId="164" fontId="22" fillId="0" borderId="17" xfId="0" applyNumberFormat="1" applyFont="1" applyFill="1" applyBorder="1" applyAlignment="1">
      <alignment horizontal="left"/>
    </xf>
    <xf numFmtId="0" fontId="22" fillId="0" borderId="17" xfId="0" applyFont="1" applyFill="1" applyBorder="1" applyAlignment="1">
      <alignment/>
    </xf>
    <xf numFmtId="169" fontId="22" fillId="0" borderId="17" xfId="0" applyNumberFormat="1" applyFont="1" applyFill="1" applyBorder="1" applyAlignment="1">
      <alignment horizontal="centerContinuous"/>
    </xf>
    <xf numFmtId="168" fontId="22" fillId="0" borderId="17" xfId="0" applyNumberFormat="1" applyFont="1" applyFill="1" applyBorder="1" applyAlignment="1">
      <alignment horizontal="centerContinuous"/>
    </xf>
    <xf numFmtId="0" fontId="25" fillId="0" borderId="17" xfId="0" applyFont="1" applyFill="1" applyBorder="1" applyAlignment="1">
      <alignment/>
    </xf>
    <xf numFmtId="14" fontId="22" fillId="0" borderId="16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168" fontId="1" fillId="0" borderId="0" xfId="0" applyNumberFormat="1" applyFont="1" applyBorder="1" applyAlignment="1">
      <alignment vertic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19" borderId="0" xfId="0" applyFill="1" applyAlignment="1">
      <alignment/>
    </xf>
    <xf numFmtId="0" fontId="12" fillId="0" borderId="46" xfId="0" applyFont="1" applyFill="1" applyBorder="1" applyAlignment="1">
      <alignment/>
    </xf>
    <xf numFmtId="164" fontId="12" fillId="0" borderId="46" xfId="0" applyNumberFormat="1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2" xfId="0" applyFill="1" applyBorder="1" applyAlignment="1">
      <alignment/>
    </xf>
    <xf numFmtId="0" fontId="0" fillId="36" borderId="0" xfId="0" applyFill="1" applyAlignment="1">
      <alignment/>
    </xf>
    <xf numFmtId="0" fontId="29" fillId="36" borderId="21" xfId="0" applyFont="1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14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26" xfId="0" applyFill="1" applyBorder="1" applyAlignment="1">
      <alignment/>
    </xf>
    <xf numFmtId="0" fontId="0" fillId="19" borderId="12" xfId="0" applyFill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10" borderId="52" xfId="0" applyFont="1" applyFill="1" applyBorder="1" applyAlignment="1" applyProtection="1">
      <alignment/>
      <protection/>
    </xf>
    <xf numFmtId="0" fontId="27" fillId="0" borderId="0" xfId="0" applyFont="1" applyFill="1" applyAlignment="1">
      <alignment horizontal="left"/>
    </xf>
    <xf numFmtId="0" fontId="29" fillId="36" borderId="19" xfId="0" applyFont="1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43" xfId="0" applyFill="1" applyBorder="1" applyAlignment="1">
      <alignment/>
    </xf>
    <xf numFmtId="0" fontId="0" fillId="37" borderId="0" xfId="0" applyFill="1" applyAlignment="1">
      <alignment/>
    </xf>
    <xf numFmtId="0" fontId="29" fillId="37" borderId="21" xfId="0" applyFont="1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43" xfId="0" applyFill="1" applyBorder="1" applyAlignment="1">
      <alignment/>
    </xf>
    <xf numFmtId="0" fontId="0" fillId="38" borderId="0" xfId="0" applyFill="1" applyAlignment="1">
      <alignment/>
    </xf>
    <xf numFmtId="0" fontId="29" fillId="38" borderId="21" xfId="0" applyFont="1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14" xfId="0" applyFill="1" applyBorder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1" fontId="0" fillId="35" borderId="0" xfId="0" applyNumberFormat="1" applyFill="1" applyAlignment="1">
      <alignment/>
    </xf>
    <xf numFmtId="1" fontId="16" fillId="39" borderId="53" xfId="0" applyNumberFormat="1" applyFont="1" applyFill="1" applyBorder="1" applyAlignment="1">
      <alignment/>
    </xf>
    <xf numFmtId="0" fontId="14" fillId="39" borderId="17" xfId="0" applyFont="1" applyFill="1" applyBorder="1" applyAlignment="1">
      <alignment/>
    </xf>
    <xf numFmtId="0" fontId="2" fillId="39" borderId="17" xfId="0" applyFont="1" applyFill="1" applyBorder="1" applyAlignment="1">
      <alignment horizontal="right"/>
    </xf>
    <xf numFmtId="0" fontId="2" fillId="39" borderId="17" xfId="0" applyFont="1" applyFill="1" applyBorder="1" applyAlignment="1">
      <alignment/>
    </xf>
    <xf numFmtId="0" fontId="16" fillId="39" borderId="54" xfId="0" applyFont="1" applyFill="1" applyBorder="1" applyAlignment="1">
      <alignment horizontal="right"/>
    </xf>
    <xf numFmtId="164" fontId="3" fillId="39" borderId="0" xfId="0" applyNumberFormat="1" applyFont="1" applyFill="1" applyBorder="1" applyAlignment="1" applyProtection="1">
      <alignment horizontal="centerContinuous"/>
      <protection/>
    </xf>
    <xf numFmtId="164" fontId="3" fillId="39" borderId="26" xfId="0" applyNumberFormat="1" applyFont="1" applyFill="1" applyBorder="1" applyAlignment="1" applyProtection="1">
      <alignment horizontal="centerContinuous"/>
      <protection/>
    </xf>
    <xf numFmtId="164" fontId="0" fillId="39" borderId="0" xfId="0" applyNumberFormat="1" applyFont="1" applyFill="1" applyBorder="1" applyAlignment="1" applyProtection="1">
      <alignment horizontal="centerContinuous"/>
      <protection/>
    </xf>
    <xf numFmtId="164" fontId="0" fillId="39" borderId="26" xfId="0" applyNumberFormat="1" applyFont="1" applyFill="1" applyBorder="1" applyAlignment="1" applyProtection="1">
      <alignment horizontal="centerContinuous"/>
      <protection/>
    </xf>
    <xf numFmtId="0" fontId="4" fillId="39" borderId="26" xfId="0" applyFont="1" applyFill="1" applyBorder="1" applyAlignment="1">
      <alignment horizontal="centerContinuous"/>
    </xf>
    <xf numFmtId="0" fontId="4" fillId="39" borderId="55" xfId="0" applyFont="1" applyFill="1" applyBorder="1" applyAlignment="1">
      <alignment horizontal="centerContinuous"/>
    </xf>
    <xf numFmtId="1" fontId="2" fillId="39" borderId="56" xfId="0" applyNumberFormat="1" applyFont="1" applyFill="1" applyBorder="1" applyAlignment="1" applyProtection="1">
      <alignment horizontal="centerContinuous"/>
      <protection/>
    </xf>
    <xf numFmtId="164" fontId="3" fillId="39" borderId="23" xfId="0" applyNumberFormat="1" applyFont="1" applyFill="1" applyBorder="1" applyAlignment="1" applyProtection="1">
      <alignment horizontal="centerContinuous"/>
      <protection/>
    </xf>
    <xf numFmtId="164" fontId="2" fillId="39" borderId="23" xfId="0" applyNumberFormat="1" applyFont="1" applyFill="1" applyBorder="1" applyAlignment="1" applyProtection="1">
      <alignment horizontal="centerContinuous"/>
      <protection/>
    </xf>
    <xf numFmtId="164" fontId="3" fillId="39" borderId="22" xfId="0" applyNumberFormat="1" applyFont="1" applyFill="1" applyBorder="1" applyAlignment="1" applyProtection="1">
      <alignment horizontal="centerContinuous"/>
      <protection/>
    </xf>
    <xf numFmtId="164" fontId="0" fillId="39" borderId="37" xfId="0" applyNumberFormat="1" applyFont="1" applyFill="1" applyBorder="1" applyAlignment="1" applyProtection="1">
      <alignment horizontal="centerContinuous"/>
      <protection/>
    </xf>
    <xf numFmtId="164" fontId="0" fillId="39" borderId="23" xfId="0" applyNumberFormat="1" applyFont="1" applyFill="1" applyBorder="1" applyAlignment="1" applyProtection="1">
      <alignment horizontal="centerContinuous"/>
      <protection/>
    </xf>
    <xf numFmtId="164" fontId="0" fillId="39" borderId="22" xfId="0" applyNumberFormat="1" applyFont="1" applyFill="1" applyBorder="1" applyAlignment="1" applyProtection="1">
      <alignment horizontal="centerContinuous"/>
      <protection/>
    </xf>
    <xf numFmtId="0" fontId="4" fillId="39" borderId="0" xfId="0" applyFont="1" applyFill="1" applyBorder="1" applyAlignment="1">
      <alignment horizontal="centerContinuous"/>
    </xf>
    <xf numFmtId="1" fontId="1" fillId="39" borderId="57" xfId="0" applyNumberFormat="1" applyFont="1" applyFill="1" applyBorder="1" applyAlignment="1" applyProtection="1">
      <alignment/>
      <protection/>
    </xf>
    <xf numFmtId="164" fontId="1" fillId="39" borderId="58" xfId="0" applyNumberFormat="1" applyFont="1" applyFill="1" applyBorder="1" applyAlignment="1" applyProtection="1">
      <alignment/>
      <protection/>
    </xf>
    <xf numFmtId="164" fontId="1" fillId="39" borderId="59" xfId="0" applyNumberFormat="1" applyFont="1" applyFill="1" applyBorder="1" applyAlignment="1" applyProtection="1">
      <alignment/>
      <protection/>
    </xf>
    <xf numFmtId="164" fontId="1" fillId="39" borderId="18" xfId="0" applyNumberFormat="1" applyFont="1" applyFill="1" applyBorder="1" applyAlignment="1" applyProtection="1">
      <alignment/>
      <protection/>
    </xf>
    <xf numFmtId="0" fontId="1" fillId="39" borderId="46" xfId="0" applyFont="1" applyFill="1" applyBorder="1" applyAlignment="1" applyProtection="1">
      <alignment/>
      <protection/>
    </xf>
    <xf numFmtId="0" fontId="1" fillId="39" borderId="60" xfId="0" applyFont="1" applyFill="1" applyBorder="1" applyAlignment="1" applyProtection="1">
      <alignment/>
      <protection/>
    </xf>
    <xf numFmtId="1" fontId="16" fillId="37" borderId="53" xfId="0" applyNumberFormat="1" applyFont="1" applyFill="1" applyBorder="1" applyAlignment="1">
      <alignment/>
    </xf>
    <xf numFmtId="0" fontId="14" fillId="37" borderId="17" xfId="0" applyFont="1" applyFill="1" applyBorder="1" applyAlignment="1">
      <alignment/>
    </xf>
    <xf numFmtId="0" fontId="2" fillId="37" borderId="17" xfId="0" applyFont="1" applyFill="1" applyBorder="1" applyAlignment="1">
      <alignment horizontal="right"/>
    </xf>
    <xf numFmtId="0" fontId="2" fillId="37" borderId="17" xfId="0" applyFont="1" applyFill="1" applyBorder="1" applyAlignment="1">
      <alignment/>
    </xf>
    <xf numFmtId="0" fontId="16" fillId="37" borderId="54" xfId="0" applyFont="1" applyFill="1" applyBorder="1" applyAlignment="1">
      <alignment horizontal="right"/>
    </xf>
    <xf numFmtId="164" fontId="3" fillId="37" borderId="0" xfId="0" applyNumberFormat="1" applyFont="1" applyFill="1" applyBorder="1" applyAlignment="1" applyProtection="1">
      <alignment horizontal="centerContinuous"/>
      <protection/>
    </xf>
    <xf numFmtId="164" fontId="3" fillId="37" borderId="26" xfId="0" applyNumberFormat="1" applyFont="1" applyFill="1" applyBorder="1" applyAlignment="1" applyProtection="1">
      <alignment horizontal="centerContinuous"/>
      <protection/>
    </xf>
    <xf numFmtId="164" fontId="0" fillId="37" borderId="0" xfId="0" applyNumberFormat="1" applyFont="1" applyFill="1" applyBorder="1" applyAlignment="1" applyProtection="1">
      <alignment horizontal="centerContinuous"/>
      <protection/>
    </xf>
    <xf numFmtId="164" fontId="0" fillId="37" borderId="26" xfId="0" applyNumberFormat="1" applyFont="1" applyFill="1" applyBorder="1" applyAlignment="1" applyProtection="1">
      <alignment horizontal="centerContinuous"/>
      <protection/>
    </xf>
    <xf numFmtId="0" fontId="4" fillId="37" borderId="26" xfId="0" applyFont="1" applyFill="1" applyBorder="1" applyAlignment="1">
      <alignment horizontal="centerContinuous"/>
    </xf>
    <xf numFmtId="0" fontId="4" fillId="37" borderId="55" xfId="0" applyFont="1" applyFill="1" applyBorder="1" applyAlignment="1">
      <alignment horizontal="centerContinuous"/>
    </xf>
    <xf numFmtId="1" fontId="2" fillId="37" borderId="56" xfId="0" applyNumberFormat="1" applyFont="1" applyFill="1" applyBorder="1" applyAlignment="1" applyProtection="1">
      <alignment horizontal="centerContinuous"/>
      <protection/>
    </xf>
    <xf numFmtId="164" fontId="3" fillId="37" borderId="23" xfId="0" applyNumberFormat="1" applyFont="1" applyFill="1" applyBorder="1" applyAlignment="1" applyProtection="1">
      <alignment horizontal="centerContinuous"/>
      <protection/>
    </xf>
    <xf numFmtId="164" fontId="2" fillId="37" borderId="23" xfId="0" applyNumberFormat="1" applyFont="1" applyFill="1" applyBorder="1" applyAlignment="1" applyProtection="1">
      <alignment horizontal="centerContinuous"/>
      <protection/>
    </xf>
    <xf numFmtId="164" fontId="3" fillId="37" borderId="22" xfId="0" applyNumberFormat="1" applyFont="1" applyFill="1" applyBorder="1" applyAlignment="1" applyProtection="1">
      <alignment horizontal="centerContinuous"/>
      <protection/>
    </xf>
    <xf numFmtId="164" fontId="0" fillId="37" borderId="37" xfId="0" applyNumberFormat="1" applyFont="1" applyFill="1" applyBorder="1" applyAlignment="1" applyProtection="1">
      <alignment horizontal="centerContinuous"/>
      <protection/>
    </xf>
    <xf numFmtId="164" fontId="0" fillId="37" borderId="23" xfId="0" applyNumberFormat="1" applyFont="1" applyFill="1" applyBorder="1" applyAlignment="1" applyProtection="1">
      <alignment horizontal="centerContinuous"/>
      <protection/>
    </xf>
    <xf numFmtId="164" fontId="0" fillId="37" borderId="22" xfId="0" applyNumberFormat="1" applyFont="1" applyFill="1" applyBorder="1" applyAlignment="1" applyProtection="1">
      <alignment horizontal="centerContinuous"/>
      <protection/>
    </xf>
    <xf numFmtId="0" fontId="4" fillId="37" borderId="0" xfId="0" applyFont="1" applyFill="1" applyBorder="1" applyAlignment="1">
      <alignment horizontal="centerContinuous"/>
    </xf>
    <xf numFmtId="1" fontId="1" fillId="37" borderId="57" xfId="0" applyNumberFormat="1" applyFont="1" applyFill="1" applyBorder="1" applyAlignment="1" applyProtection="1">
      <alignment/>
      <protection/>
    </xf>
    <xf numFmtId="164" fontId="1" fillId="37" borderId="58" xfId="0" applyNumberFormat="1" applyFont="1" applyFill="1" applyBorder="1" applyAlignment="1" applyProtection="1">
      <alignment/>
      <protection/>
    </xf>
    <xf numFmtId="164" fontId="1" fillId="37" borderId="59" xfId="0" applyNumberFormat="1" applyFont="1" applyFill="1" applyBorder="1" applyAlignment="1" applyProtection="1">
      <alignment/>
      <protection/>
    </xf>
    <xf numFmtId="164" fontId="1" fillId="37" borderId="18" xfId="0" applyNumberFormat="1" applyFont="1" applyFill="1" applyBorder="1" applyAlignment="1" applyProtection="1">
      <alignment/>
      <protection/>
    </xf>
    <xf numFmtId="0" fontId="1" fillId="37" borderId="46" xfId="0" applyFont="1" applyFill="1" applyBorder="1" applyAlignment="1" applyProtection="1">
      <alignment/>
      <protection/>
    </xf>
    <xf numFmtId="0" fontId="1" fillId="37" borderId="60" xfId="0" applyFont="1" applyFill="1" applyBorder="1" applyAlignment="1" applyProtection="1">
      <alignment/>
      <protection/>
    </xf>
    <xf numFmtId="0" fontId="1" fillId="35" borderId="58" xfId="0" applyFont="1" applyFill="1" applyBorder="1" applyAlignment="1" applyProtection="1">
      <alignment horizontal="left"/>
      <protection/>
    </xf>
    <xf numFmtId="0" fontId="1" fillId="35" borderId="24" xfId="0" applyFont="1" applyFill="1" applyBorder="1" applyAlignment="1" applyProtection="1">
      <alignment horizontal="left"/>
      <protection/>
    </xf>
    <xf numFmtId="0" fontId="17" fillId="39" borderId="0" xfId="0" applyFont="1" applyFill="1" applyBorder="1" applyAlignment="1">
      <alignment horizontal="centerContinuous"/>
    </xf>
    <xf numFmtId="0" fontId="17" fillId="37" borderId="0" xfId="0" applyFont="1" applyFill="1" applyBorder="1" applyAlignment="1">
      <alignment horizontal="centerContinuous"/>
    </xf>
    <xf numFmtId="0" fontId="2" fillId="40" borderId="0" xfId="0" applyFont="1" applyFill="1" applyBorder="1" applyAlignment="1">
      <alignment/>
    </xf>
    <xf numFmtId="0" fontId="30" fillId="0" borderId="15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0" fillId="0" borderId="0" xfId="0" applyBorder="1" applyAlignment="1">
      <alignment horizontal="right" textRotation="90"/>
    </xf>
    <xf numFmtId="0" fontId="31" fillId="41" borderId="46" xfId="0" applyFont="1" applyFill="1" applyBorder="1" applyAlignment="1">
      <alignment/>
    </xf>
    <xf numFmtId="0" fontId="31" fillId="0" borderId="46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9" fillId="0" borderId="61" xfId="0" applyFont="1" applyBorder="1" applyAlignment="1">
      <alignment horizontal="centerContinuous"/>
    </xf>
    <xf numFmtId="0" fontId="0" fillId="0" borderId="47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1" fontId="13" fillId="0" borderId="43" xfId="0" applyNumberFormat="1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1" fontId="13" fillId="2" borderId="43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Continuous" vertical="center"/>
    </xf>
    <xf numFmtId="168" fontId="11" fillId="0" borderId="0" xfId="0" applyNumberFormat="1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168" fontId="3" fillId="0" borderId="35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164" fontId="3" fillId="0" borderId="27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left"/>
    </xf>
    <xf numFmtId="164" fontId="0" fillId="0" borderId="26" xfId="0" applyNumberFormat="1" applyFont="1" applyFill="1" applyBorder="1" applyAlignment="1">
      <alignment/>
    </xf>
    <xf numFmtId="168" fontId="3" fillId="0" borderId="3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8" fontId="3" fillId="0" borderId="37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164" fontId="3" fillId="0" borderId="24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left"/>
    </xf>
    <xf numFmtId="168" fontId="3" fillId="0" borderId="23" xfId="0" applyNumberFormat="1" applyFont="1" applyFill="1" applyBorder="1" applyAlignment="1">
      <alignment horizontal="left"/>
    </xf>
    <xf numFmtId="164" fontId="0" fillId="0" borderId="22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Continuous"/>
    </xf>
    <xf numFmtId="164" fontId="0" fillId="0" borderId="20" xfId="0" applyNumberFormat="1" applyFill="1" applyBorder="1" applyAlignment="1">
      <alignment horizontal="centerContinuous"/>
    </xf>
    <xf numFmtId="164" fontId="0" fillId="0" borderId="19" xfId="0" applyNumberFormat="1" applyFill="1" applyBorder="1" applyAlignment="1">
      <alignment horizontal="centerContinuous"/>
    </xf>
    <xf numFmtId="164" fontId="3" fillId="0" borderId="18" xfId="0" applyNumberFormat="1" applyFont="1" applyFill="1" applyBorder="1" applyAlignment="1">
      <alignment horizontal="centerContinuous"/>
    </xf>
    <xf numFmtId="164" fontId="3" fillId="0" borderId="17" xfId="0" applyNumberFormat="1" applyFont="1" applyFill="1" applyBorder="1" applyAlignment="1">
      <alignment horizontal="centerContinuous"/>
    </xf>
    <xf numFmtId="164" fontId="3" fillId="0" borderId="16" xfId="0" applyNumberFormat="1" applyFont="1" applyFill="1" applyBorder="1" applyAlignment="1">
      <alignment horizontal="centerContinuous"/>
    </xf>
    <xf numFmtId="168" fontId="3" fillId="0" borderId="15" xfId="0" applyNumberFormat="1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8" fontId="3" fillId="0" borderId="11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" fillId="0" borderId="19" xfId="0" applyFont="1" applyFill="1" applyBorder="1" applyAlignment="1">
      <alignment horizontal="right"/>
    </xf>
    <xf numFmtId="164" fontId="1" fillId="0" borderId="38" xfId="0" applyNumberFormat="1" applyFont="1" applyFill="1" applyBorder="1" applyAlignment="1">
      <alignment horizontal="right"/>
    </xf>
    <xf numFmtId="164" fontId="1" fillId="0" borderId="39" xfId="0" applyNumberFormat="1" applyFont="1" applyFill="1" applyBorder="1" applyAlignment="1">
      <alignment horizontal="center"/>
    </xf>
    <xf numFmtId="164" fontId="1" fillId="0" borderId="38" xfId="0" applyNumberFormat="1" applyFont="1" applyFill="1" applyBorder="1" applyAlignment="1">
      <alignment horizontal="center"/>
    </xf>
    <xf numFmtId="164" fontId="1" fillId="0" borderId="40" xfId="0" applyNumberFormat="1" applyFont="1" applyFill="1" applyBorder="1" applyAlignment="1">
      <alignment horizontal="center"/>
    </xf>
    <xf numFmtId="164" fontId="1" fillId="0" borderId="38" xfId="0" applyNumberFormat="1" applyFont="1" applyFill="1" applyBorder="1" applyAlignment="1">
      <alignment/>
    </xf>
    <xf numFmtId="168" fontId="1" fillId="0" borderId="4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2" xfId="0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/>
    </xf>
    <xf numFmtId="168" fontId="1" fillId="0" borderId="42" xfId="0" applyNumberFormat="1" applyFont="1" applyFill="1" applyBorder="1" applyAlignment="1">
      <alignment horizontal="right"/>
    </xf>
    <xf numFmtId="164" fontId="1" fillId="42" borderId="67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6" fillId="0" borderId="0" xfId="0" applyFont="1" applyFill="1" applyAlignment="1">
      <alignment/>
    </xf>
    <xf numFmtId="168" fontId="17" fillId="0" borderId="43" xfId="0" applyNumberFormat="1" applyFont="1" applyFill="1" applyBorder="1" applyAlignment="1">
      <alignment/>
    </xf>
    <xf numFmtId="0" fontId="17" fillId="0" borderId="43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169" fontId="1" fillId="0" borderId="68" xfId="0" applyNumberFormat="1" applyFont="1" applyFill="1" applyBorder="1" applyAlignment="1">
      <alignment/>
    </xf>
    <xf numFmtId="168" fontId="1" fillId="0" borderId="69" xfId="0" applyNumberFormat="1" applyFont="1" applyFill="1" applyBorder="1" applyAlignment="1">
      <alignment/>
    </xf>
    <xf numFmtId="168" fontId="1" fillId="0" borderId="62" xfId="0" applyNumberFormat="1" applyFont="1" applyFill="1" applyBorder="1" applyAlignment="1">
      <alignment/>
    </xf>
    <xf numFmtId="169" fontId="17" fillId="0" borderId="64" xfId="0" applyNumberFormat="1" applyFont="1" applyFill="1" applyBorder="1" applyAlignment="1">
      <alignment/>
    </xf>
    <xf numFmtId="169" fontId="3" fillId="0" borderId="46" xfId="0" applyNumberFormat="1" applyFont="1" applyBorder="1" applyAlignment="1">
      <alignment horizontal="centerContinuous"/>
    </xf>
    <xf numFmtId="164" fontId="1" fillId="42" borderId="7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35" borderId="0" xfId="0" applyFont="1" applyFill="1" applyAlignment="1">
      <alignment/>
    </xf>
    <xf numFmtId="164" fontId="1" fillId="37" borderId="70" xfId="0" applyNumberFormat="1" applyFont="1" applyFill="1" applyBorder="1" applyAlignment="1">
      <alignment/>
    </xf>
    <xf numFmtId="1" fontId="16" fillId="42" borderId="53" xfId="0" applyNumberFormat="1" applyFont="1" applyFill="1" applyBorder="1" applyAlignment="1">
      <alignment/>
    </xf>
    <xf numFmtId="0" fontId="14" fillId="42" borderId="17" xfId="0" applyFont="1" applyFill="1" applyBorder="1" applyAlignment="1">
      <alignment/>
    </xf>
    <xf numFmtId="0" fontId="16" fillId="42" borderId="0" xfId="0" applyFont="1" applyFill="1" applyBorder="1" applyAlignment="1">
      <alignment/>
    </xf>
    <xf numFmtId="0" fontId="2" fillId="42" borderId="17" xfId="0" applyFont="1" applyFill="1" applyBorder="1" applyAlignment="1">
      <alignment horizontal="right"/>
    </xf>
    <xf numFmtId="0" fontId="2" fillId="42" borderId="17" xfId="0" applyFont="1" applyFill="1" applyBorder="1" applyAlignment="1">
      <alignment/>
    </xf>
    <xf numFmtId="14" fontId="12" fillId="42" borderId="0" xfId="0" applyNumberFormat="1" applyFont="1" applyFill="1" applyBorder="1" applyAlignment="1">
      <alignment/>
    </xf>
    <xf numFmtId="0" fontId="0" fillId="42" borderId="0" xfId="0" applyFill="1" applyAlignment="1">
      <alignment/>
    </xf>
    <xf numFmtId="0" fontId="16" fillId="42" borderId="17" xfId="0" applyFont="1" applyFill="1" applyBorder="1" applyAlignment="1">
      <alignment horizontal="right"/>
    </xf>
    <xf numFmtId="164" fontId="3" fillId="42" borderId="0" xfId="0" applyNumberFormat="1" applyFont="1" applyFill="1" applyBorder="1" applyAlignment="1" applyProtection="1">
      <alignment horizontal="centerContinuous"/>
      <protection/>
    </xf>
    <xf numFmtId="164" fontId="3" fillId="42" borderId="26" xfId="0" applyNumberFormat="1" applyFont="1" applyFill="1" applyBorder="1" applyAlignment="1" applyProtection="1">
      <alignment horizontal="centerContinuous"/>
      <protection/>
    </xf>
    <xf numFmtId="164" fontId="0" fillId="42" borderId="0" xfId="0" applyNumberFormat="1" applyFont="1" applyFill="1" applyBorder="1" applyAlignment="1" applyProtection="1">
      <alignment horizontal="centerContinuous"/>
      <protection/>
    </xf>
    <xf numFmtId="164" fontId="0" fillId="42" borderId="26" xfId="0" applyNumberFormat="1" applyFont="1" applyFill="1" applyBorder="1" applyAlignment="1" applyProtection="1">
      <alignment horizontal="centerContinuous"/>
      <protection/>
    </xf>
    <xf numFmtId="0" fontId="17" fillId="42" borderId="0" xfId="0" applyFont="1" applyFill="1" applyBorder="1" applyAlignment="1">
      <alignment horizontal="centerContinuous"/>
    </xf>
    <xf numFmtId="0" fontId="4" fillId="42" borderId="26" xfId="0" applyFont="1" applyFill="1" applyBorder="1" applyAlignment="1">
      <alignment horizontal="centerContinuous"/>
    </xf>
    <xf numFmtId="0" fontId="4" fillId="42" borderId="55" xfId="0" applyFont="1" applyFill="1" applyBorder="1" applyAlignment="1">
      <alignment horizontal="centerContinuous"/>
    </xf>
    <xf numFmtId="1" fontId="2" fillId="42" borderId="56" xfId="0" applyNumberFormat="1" applyFont="1" applyFill="1" applyBorder="1" applyAlignment="1" applyProtection="1">
      <alignment horizontal="centerContinuous"/>
      <protection/>
    </xf>
    <xf numFmtId="164" fontId="3" fillId="42" borderId="23" xfId="0" applyNumberFormat="1" applyFont="1" applyFill="1" applyBorder="1" applyAlignment="1" applyProtection="1">
      <alignment horizontal="centerContinuous"/>
      <protection/>
    </xf>
    <xf numFmtId="164" fontId="2" fillId="42" borderId="23" xfId="0" applyNumberFormat="1" applyFont="1" applyFill="1" applyBorder="1" applyAlignment="1" applyProtection="1">
      <alignment horizontal="centerContinuous"/>
      <protection/>
    </xf>
    <xf numFmtId="164" fontId="3" fillId="42" borderId="22" xfId="0" applyNumberFormat="1" applyFont="1" applyFill="1" applyBorder="1" applyAlignment="1" applyProtection="1">
      <alignment horizontal="centerContinuous"/>
      <protection/>
    </xf>
    <xf numFmtId="164" fontId="0" fillId="42" borderId="37" xfId="0" applyNumberFormat="1" applyFont="1" applyFill="1" applyBorder="1" applyAlignment="1" applyProtection="1">
      <alignment horizontal="centerContinuous"/>
      <protection/>
    </xf>
    <xf numFmtId="164" fontId="0" fillId="42" borderId="23" xfId="0" applyNumberFormat="1" applyFont="1" applyFill="1" applyBorder="1" applyAlignment="1" applyProtection="1">
      <alignment horizontal="centerContinuous"/>
      <protection/>
    </xf>
    <xf numFmtId="164" fontId="0" fillId="42" borderId="22" xfId="0" applyNumberFormat="1" applyFont="1" applyFill="1" applyBorder="1" applyAlignment="1" applyProtection="1">
      <alignment horizontal="centerContinuous"/>
      <protection/>
    </xf>
    <xf numFmtId="0" fontId="4" fillId="42" borderId="0" xfId="0" applyFont="1" applyFill="1" applyBorder="1" applyAlignment="1">
      <alignment horizontal="centerContinuous"/>
    </xf>
    <xf numFmtId="1" fontId="1" fillId="42" borderId="57" xfId="0" applyNumberFormat="1" applyFont="1" applyFill="1" applyBorder="1" applyAlignment="1" applyProtection="1">
      <alignment/>
      <protection/>
    </xf>
    <xf numFmtId="164" fontId="1" fillId="42" borderId="58" xfId="0" applyNumberFormat="1" applyFont="1" applyFill="1" applyBorder="1" applyAlignment="1" applyProtection="1">
      <alignment/>
      <protection/>
    </xf>
    <xf numFmtId="164" fontId="1" fillId="42" borderId="59" xfId="0" applyNumberFormat="1" applyFont="1" applyFill="1" applyBorder="1" applyAlignment="1" applyProtection="1">
      <alignment/>
      <protection/>
    </xf>
    <xf numFmtId="164" fontId="1" fillId="42" borderId="18" xfId="0" applyNumberFormat="1" applyFont="1" applyFill="1" applyBorder="1" applyAlignment="1" applyProtection="1">
      <alignment/>
      <protection/>
    </xf>
    <xf numFmtId="0" fontId="1" fillId="42" borderId="46" xfId="0" applyFont="1" applyFill="1" applyBorder="1" applyAlignment="1" applyProtection="1">
      <alignment/>
      <protection/>
    </xf>
    <xf numFmtId="0" fontId="1" fillId="42" borderId="60" xfId="0" applyFont="1" applyFill="1" applyBorder="1" applyAlignment="1" applyProtection="1">
      <alignment/>
      <protection/>
    </xf>
    <xf numFmtId="164" fontId="1" fillId="42" borderId="30" xfId="0" applyNumberFormat="1" applyFont="1" applyFill="1" applyBorder="1" applyAlignment="1">
      <alignment/>
    </xf>
    <xf numFmtId="164" fontId="1" fillId="42" borderId="71" xfId="0" applyNumberFormat="1" applyFont="1" applyFill="1" applyBorder="1" applyAlignment="1">
      <alignment/>
    </xf>
    <xf numFmtId="1" fontId="1" fillId="42" borderId="72" xfId="0" applyNumberFormat="1" applyFont="1" applyFill="1" applyBorder="1" applyAlignment="1">
      <alignment/>
    </xf>
    <xf numFmtId="0" fontId="1" fillId="42" borderId="72" xfId="0" applyFont="1" applyFill="1" applyBorder="1" applyAlignment="1">
      <alignment/>
    </xf>
    <xf numFmtId="0" fontId="1" fillId="42" borderId="73" xfId="0" applyFont="1" applyFill="1" applyBorder="1" applyAlignment="1">
      <alignment/>
    </xf>
    <xf numFmtId="1" fontId="1" fillId="0" borderId="74" xfId="0" applyNumberFormat="1" applyFont="1" applyFill="1" applyBorder="1" applyAlignment="1">
      <alignment/>
    </xf>
    <xf numFmtId="0" fontId="16" fillId="37" borderId="17" xfId="0" applyFont="1" applyFill="1" applyBorder="1" applyAlignment="1">
      <alignment/>
    </xf>
    <xf numFmtId="14" fontId="12" fillId="37" borderId="16" xfId="0" applyNumberFormat="1" applyFont="1" applyFill="1" applyBorder="1" applyAlignment="1">
      <alignment/>
    </xf>
    <xf numFmtId="164" fontId="1" fillId="37" borderId="30" xfId="0" applyNumberFormat="1" applyFont="1" applyFill="1" applyBorder="1" applyAlignment="1">
      <alignment/>
    </xf>
    <xf numFmtId="164" fontId="1" fillId="37" borderId="71" xfId="0" applyNumberFormat="1" applyFont="1" applyFill="1" applyBorder="1" applyAlignment="1">
      <alignment/>
    </xf>
    <xf numFmtId="1" fontId="1" fillId="37" borderId="72" xfId="0" applyNumberFormat="1" applyFont="1" applyFill="1" applyBorder="1" applyAlignment="1">
      <alignment/>
    </xf>
    <xf numFmtId="164" fontId="1" fillId="37" borderId="67" xfId="0" applyNumberFormat="1" applyFont="1" applyFill="1" applyBorder="1" applyAlignment="1">
      <alignment/>
    </xf>
    <xf numFmtId="0" fontId="1" fillId="37" borderId="72" xfId="0" applyFont="1" applyFill="1" applyBorder="1" applyAlignment="1">
      <alignment/>
    </xf>
    <xf numFmtId="0" fontId="1" fillId="37" borderId="73" xfId="0" applyFont="1" applyFill="1" applyBorder="1" applyAlignment="1">
      <alignment/>
    </xf>
    <xf numFmtId="0" fontId="16" fillId="39" borderId="17" xfId="0" applyFont="1" applyFill="1" applyBorder="1" applyAlignment="1">
      <alignment/>
    </xf>
    <xf numFmtId="14" fontId="12" fillId="39" borderId="16" xfId="0" applyNumberFormat="1" applyFont="1" applyFill="1" applyBorder="1" applyAlignment="1">
      <alignment/>
    </xf>
    <xf numFmtId="0" fontId="0" fillId="39" borderId="0" xfId="0" applyFill="1" applyAlignment="1">
      <alignment/>
    </xf>
    <xf numFmtId="164" fontId="1" fillId="39" borderId="30" xfId="0" applyNumberFormat="1" applyFont="1" applyFill="1" applyBorder="1" applyAlignment="1">
      <alignment/>
    </xf>
    <xf numFmtId="164" fontId="1" fillId="39" borderId="71" xfId="0" applyNumberFormat="1" applyFont="1" applyFill="1" applyBorder="1" applyAlignment="1">
      <alignment/>
    </xf>
    <xf numFmtId="164" fontId="1" fillId="39" borderId="70" xfId="0" applyNumberFormat="1" applyFont="1" applyFill="1" applyBorder="1" applyAlignment="1">
      <alignment/>
    </xf>
    <xf numFmtId="1" fontId="1" fillId="39" borderId="72" xfId="0" applyNumberFormat="1" applyFont="1" applyFill="1" applyBorder="1" applyAlignment="1">
      <alignment/>
    </xf>
    <xf numFmtId="164" fontId="1" fillId="39" borderId="67" xfId="0" applyNumberFormat="1" applyFont="1" applyFill="1" applyBorder="1" applyAlignment="1">
      <alignment/>
    </xf>
    <xf numFmtId="0" fontId="1" fillId="39" borderId="72" xfId="0" applyFont="1" applyFill="1" applyBorder="1" applyAlignment="1">
      <alignment/>
    </xf>
    <xf numFmtId="0" fontId="1" fillId="39" borderId="73" xfId="0" applyFont="1" applyFill="1" applyBorder="1" applyAlignment="1">
      <alignment/>
    </xf>
    <xf numFmtId="1" fontId="16" fillId="43" borderId="53" xfId="0" applyNumberFormat="1" applyFont="1" applyFill="1" applyBorder="1" applyAlignment="1">
      <alignment/>
    </xf>
    <xf numFmtId="0" fontId="14" fillId="43" borderId="17" xfId="0" applyFont="1" applyFill="1" applyBorder="1" applyAlignment="1">
      <alignment/>
    </xf>
    <xf numFmtId="0" fontId="16" fillId="43" borderId="17" xfId="0" applyFont="1" applyFill="1" applyBorder="1" applyAlignment="1">
      <alignment/>
    </xf>
    <xf numFmtId="0" fontId="2" fillId="43" borderId="17" xfId="0" applyFont="1" applyFill="1" applyBorder="1" applyAlignment="1">
      <alignment horizontal="right"/>
    </xf>
    <xf numFmtId="0" fontId="2" fillId="43" borderId="17" xfId="0" applyFont="1" applyFill="1" applyBorder="1" applyAlignment="1">
      <alignment/>
    </xf>
    <xf numFmtId="14" fontId="12" fillId="43" borderId="16" xfId="0" applyNumberFormat="1" applyFont="1" applyFill="1" applyBorder="1" applyAlignment="1">
      <alignment/>
    </xf>
    <xf numFmtId="0" fontId="0" fillId="43" borderId="0" xfId="0" applyFill="1" applyAlignment="1">
      <alignment/>
    </xf>
    <xf numFmtId="0" fontId="16" fillId="43" borderId="54" xfId="0" applyFont="1" applyFill="1" applyBorder="1" applyAlignment="1">
      <alignment horizontal="right"/>
    </xf>
    <xf numFmtId="164" fontId="3" fillId="43" borderId="0" xfId="0" applyNumberFormat="1" applyFont="1" applyFill="1" applyBorder="1" applyAlignment="1" applyProtection="1">
      <alignment horizontal="centerContinuous"/>
      <protection/>
    </xf>
    <xf numFmtId="164" fontId="3" fillId="43" borderId="26" xfId="0" applyNumberFormat="1" applyFont="1" applyFill="1" applyBorder="1" applyAlignment="1" applyProtection="1">
      <alignment horizontal="centerContinuous"/>
      <protection/>
    </xf>
    <xf numFmtId="164" fontId="0" fillId="43" borderId="0" xfId="0" applyNumberFormat="1" applyFont="1" applyFill="1" applyBorder="1" applyAlignment="1" applyProtection="1">
      <alignment horizontal="centerContinuous"/>
      <protection/>
    </xf>
    <xf numFmtId="164" fontId="0" fillId="43" borderId="26" xfId="0" applyNumberFormat="1" applyFont="1" applyFill="1" applyBorder="1" applyAlignment="1" applyProtection="1">
      <alignment horizontal="centerContinuous"/>
      <protection/>
    </xf>
    <xf numFmtId="0" fontId="17" fillId="43" borderId="0" xfId="0" applyFont="1" applyFill="1" applyBorder="1" applyAlignment="1">
      <alignment horizontal="centerContinuous"/>
    </xf>
    <xf numFmtId="0" fontId="4" fillId="43" borderId="26" xfId="0" applyFont="1" applyFill="1" applyBorder="1" applyAlignment="1">
      <alignment horizontal="centerContinuous"/>
    </xf>
    <xf numFmtId="0" fontId="4" fillId="43" borderId="55" xfId="0" applyFont="1" applyFill="1" applyBorder="1" applyAlignment="1">
      <alignment horizontal="centerContinuous"/>
    </xf>
    <xf numFmtId="1" fontId="2" fillId="43" borderId="56" xfId="0" applyNumberFormat="1" applyFont="1" applyFill="1" applyBorder="1" applyAlignment="1" applyProtection="1">
      <alignment horizontal="centerContinuous"/>
      <protection/>
    </xf>
    <xf numFmtId="164" fontId="3" fillId="43" borderId="23" xfId="0" applyNumberFormat="1" applyFont="1" applyFill="1" applyBorder="1" applyAlignment="1" applyProtection="1">
      <alignment horizontal="centerContinuous"/>
      <protection/>
    </xf>
    <xf numFmtId="164" fontId="2" fillId="43" borderId="23" xfId="0" applyNumberFormat="1" applyFont="1" applyFill="1" applyBorder="1" applyAlignment="1" applyProtection="1">
      <alignment horizontal="centerContinuous"/>
      <protection/>
    </xf>
    <xf numFmtId="164" fontId="3" fillId="43" borderId="22" xfId="0" applyNumberFormat="1" applyFont="1" applyFill="1" applyBorder="1" applyAlignment="1" applyProtection="1">
      <alignment horizontal="centerContinuous"/>
      <protection/>
    </xf>
    <xf numFmtId="164" fontId="0" fillId="43" borderId="37" xfId="0" applyNumberFormat="1" applyFont="1" applyFill="1" applyBorder="1" applyAlignment="1" applyProtection="1">
      <alignment horizontal="centerContinuous"/>
      <protection/>
    </xf>
    <xf numFmtId="164" fontId="0" fillId="43" borderId="23" xfId="0" applyNumberFormat="1" applyFont="1" applyFill="1" applyBorder="1" applyAlignment="1" applyProtection="1">
      <alignment horizontal="centerContinuous"/>
      <protection/>
    </xf>
    <xf numFmtId="164" fontId="0" fillId="43" borderId="22" xfId="0" applyNumberFormat="1" applyFont="1" applyFill="1" applyBorder="1" applyAlignment="1" applyProtection="1">
      <alignment horizontal="centerContinuous"/>
      <protection/>
    </xf>
    <xf numFmtId="0" fontId="4" fillId="43" borderId="0" xfId="0" applyFont="1" applyFill="1" applyBorder="1" applyAlignment="1">
      <alignment horizontal="centerContinuous"/>
    </xf>
    <xf numFmtId="1" fontId="1" fillId="43" borderId="57" xfId="0" applyNumberFormat="1" applyFont="1" applyFill="1" applyBorder="1" applyAlignment="1" applyProtection="1">
      <alignment/>
      <protection/>
    </xf>
    <xf numFmtId="164" fontId="1" fillId="43" borderId="58" xfId="0" applyNumberFormat="1" applyFont="1" applyFill="1" applyBorder="1" applyAlignment="1" applyProtection="1">
      <alignment/>
      <protection/>
    </xf>
    <xf numFmtId="164" fontId="1" fillId="43" borderId="59" xfId="0" applyNumberFormat="1" applyFont="1" applyFill="1" applyBorder="1" applyAlignment="1" applyProtection="1">
      <alignment/>
      <protection/>
    </xf>
    <xf numFmtId="164" fontId="1" fillId="43" borderId="18" xfId="0" applyNumberFormat="1" applyFont="1" applyFill="1" applyBorder="1" applyAlignment="1" applyProtection="1">
      <alignment/>
      <protection/>
    </xf>
    <xf numFmtId="0" fontId="1" fillId="43" borderId="46" xfId="0" applyFont="1" applyFill="1" applyBorder="1" applyAlignment="1" applyProtection="1">
      <alignment/>
      <protection/>
    </xf>
    <xf numFmtId="0" fontId="1" fillId="43" borderId="60" xfId="0" applyFont="1" applyFill="1" applyBorder="1" applyAlignment="1" applyProtection="1">
      <alignment/>
      <protection/>
    </xf>
    <xf numFmtId="164" fontId="1" fillId="43" borderId="30" xfId="0" applyNumberFormat="1" applyFont="1" applyFill="1" applyBorder="1" applyAlignment="1">
      <alignment/>
    </xf>
    <xf numFmtId="164" fontId="1" fillId="43" borderId="71" xfId="0" applyNumberFormat="1" applyFont="1" applyFill="1" applyBorder="1" applyAlignment="1">
      <alignment/>
    </xf>
    <xf numFmtId="164" fontId="1" fillId="43" borderId="70" xfId="0" applyNumberFormat="1" applyFont="1" applyFill="1" applyBorder="1" applyAlignment="1">
      <alignment/>
    </xf>
    <xf numFmtId="1" fontId="1" fillId="43" borderId="72" xfId="0" applyNumberFormat="1" applyFont="1" applyFill="1" applyBorder="1" applyAlignment="1">
      <alignment/>
    </xf>
    <xf numFmtId="164" fontId="1" fillId="43" borderId="67" xfId="0" applyNumberFormat="1" applyFont="1" applyFill="1" applyBorder="1" applyAlignment="1">
      <alignment/>
    </xf>
    <xf numFmtId="0" fontId="1" fillId="43" borderId="72" xfId="0" applyFont="1" applyFill="1" applyBorder="1" applyAlignment="1">
      <alignment/>
    </xf>
    <xf numFmtId="0" fontId="1" fillId="43" borderId="73" xfId="0" applyFont="1" applyFill="1" applyBorder="1" applyAlignment="1">
      <alignment/>
    </xf>
    <xf numFmtId="0" fontId="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7" borderId="0" xfId="0" applyFont="1" applyFill="1" applyAlignment="1">
      <alignment/>
    </xf>
    <xf numFmtId="0" fontId="23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14" fontId="22" fillId="0" borderId="18" xfId="0" applyNumberFormat="1" applyFont="1" applyBorder="1" applyAlignment="1">
      <alignment horizontal="left" vertical="center"/>
    </xf>
    <xf numFmtId="14" fontId="22" fillId="0" borderId="16" xfId="0" applyNumberFormat="1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164" fontId="2" fillId="43" borderId="21" xfId="0" applyNumberFormat="1" applyFont="1" applyFill="1" applyBorder="1" applyAlignment="1" applyProtection="1">
      <alignment horizontal="center"/>
      <protection/>
    </xf>
    <xf numFmtId="164" fontId="2" fillId="43" borderId="20" xfId="0" applyNumberFormat="1" applyFont="1" applyFill="1" applyBorder="1" applyAlignment="1" applyProtection="1">
      <alignment horizontal="center"/>
      <protection/>
    </xf>
    <xf numFmtId="0" fontId="33" fillId="0" borderId="18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14" fontId="2" fillId="0" borderId="18" xfId="0" applyNumberFormat="1" applyFont="1" applyFill="1" applyBorder="1" applyAlignment="1">
      <alignment horizontal="center"/>
    </xf>
    <xf numFmtId="14" fontId="2" fillId="0" borderId="17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164" fontId="2" fillId="37" borderId="21" xfId="0" applyNumberFormat="1" applyFont="1" applyFill="1" applyBorder="1" applyAlignment="1" applyProtection="1">
      <alignment horizontal="center"/>
      <protection/>
    </xf>
    <xf numFmtId="164" fontId="2" fillId="37" borderId="20" xfId="0" applyNumberFormat="1" applyFont="1" applyFill="1" applyBorder="1" applyAlignment="1" applyProtection="1">
      <alignment horizontal="center"/>
      <protection/>
    </xf>
    <xf numFmtId="1" fontId="2" fillId="43" borderId="75" xfId="0" applyNumberFormat="1" applyFont="1" applyFill="1" applyBorder="1" applyAlignment="1" applyProtection="1">
      <alignment horizontal="center"/>
      <protection/>
    </xf>
    <xf numFmtId="1" fontId="2" fillId="43" borderId="20" xfId="0" applyNumberFormat="1" applyFont="1" applyFill="1" applyBorder="1" applyAlignment="1" applyProtection="1">
      <alignment horizontal="center"/>
      <protection/>
    </xf>
    <xf numFmtId="1" fontId="2" fillId="39" borderId="75" xfId="0" applyNumberFormat="1" applyFont="1" applyFill="1" applyBorder="1" applyAlignment="1" applyProtection="1">
      <alignment horizontal="center"/>
      <protection/>
    </xf>
    <xf numFmtId="1" fontId="2" fillId="39" borderId="20" xfId="0" applyNumberFormat="1" applyFont="1" applyFill="1" applyBorder="1" applyAlignment="1" applyProtection="1">
      <alignment horizontal="center"/>
      <protection/>
    </xf>
    <xf numFmtId="164" fontId="2" fillId="39" borderId="21" xfId="0" applyNumberFormat="1" applyFont="1" applyFill="1" applyBorder="1" applyAlignment="1" applyProtection="1">
      <alignment horizontal="center"/>
      <protection/>
    </xf>
    <xf numFmtId="164" fontId="2" fillId="39" borderId="20" xfId="0" applyNumberFormat="1" applyFont="1" applyFill="1" applyBorder="1" applyAlignment="1" applyProtection="1">
      <alignment horizontal="center"/>
      <protection/>
    </xf>
    <xf numFmtId="1" fontId="2" fillId="42" borderId="75" xfId="0" applyNumberFormat="1" applyFont="1" applyFill="1" applyBorder="1" applyAlignment="1" applyProtection="1">
      <alignment horizontal="center"/>
      <protection/>
    </xf>
    <xf numFmtId="1" fontId="2" fillId="42" borderId="20" xfId="0" applyNumberFormat="1" applyFont="1" applyFill="1" applyBorder="1" applyAlignment="1" applyProtection="1">
      <alignment horizontal="center"/>
      <protection/>
    </xf>
    <xf numFmtId="164" fontId="2" fillId="42" borderId="21" xfId="0" applyNumberFormat="1" applyFont="1" applyFill="1" applyBorder="1" applyAlignment="1" applyProtection="1">
      <alignment horizontal="center"/>
      <protection/>
    </xf>
    <xf numFmtId="164" fontId="2" fillId="42" borderId="20" xfId="0" applyNumberFormat="1" applyFont="1" applyFill="1" applyBorder="1" applyAlignment="1" applyProtection="1">
      <alignment horizontal="center"/>
      <protection/>
    </xf>
    <xf numFmtId="1" fontId="2" fillId="37" borderId="75" xfId="0" applyNumberFormat="1" applyFont="1" applyFill="1" applyBorder="1" applyAlignment="1" applyProtection="1">
      <alignment horizontal="center"/>
      <protection/>
    </xf>
    <xf numFmtId="1" fontId="2" fillId="37" borderId="2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>
      <alignment horizontal="left"/>
    </xf>
    <xf numFmtId="0" fontId="15" fillId="0" borderId="26" xfId="0" applyFont="1" applyFill="1" applyBorder="1" applyAlignment="1">
      <alignment horizontal="left"/>
    </xf>
    <xf numFmtId="0" fontId="2" fillId="35" borderId="0" xfId="0" applyFont="1" applyFill="1" applyAlignment="1">
      <alignment horizontal="center" textRotation="90" wrapText="1"/>
    </xf>
    <xf numFmtId="164" fontId="2" fillId="0" borderId="15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8" fontId="10" fillId="0" borderId="15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168" fontId="3" fillId="0" borderId="15" xfId="0" applyNumberFormat="1" applyFon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4" fontId="22" fillId="0" borderId="17" xfId="0" applyNumberFormat="1" applyFont="1" applyBorder="1" applyAlignment="1">
      <alignment horizontal="left" vertical="center"/>
    </xf>
    <xf numFmtId="14" fontId="22" fillId="0" borderId="18" xfId="0" applyNumberFormat="1" applyFont="1" applyFill="1" applyBorder="1" applyAlignment="1">
      <alignment horizontal="right" vertical="center"/>
    </xf>
    <xf numFmtId="14" fontId="22" fillId="0" borderId="17" xfId="0" applyNumberFormat="1" applyFont="1" applyFill="1" applyBorder="1" applyAlignment="1">
      <alignment horizontal="right" vertical="center"/>
    </xf>
    <xf numFmtId="14" fontId="22" fillId="0" borderId="16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28" fillId="0" borderId="18" xfId="0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0" fontId="28" fillId="0" borderId="16" xfId="0" applyFont="1" applyBorder="1" applyAlignment="1">
      <alignment horizontal="right" vertical="center"/>
    </xf>
    <xf numFmtId="0" fontId="23" fillId="0" borderId="20" xfId="0" applyFont="1" applyBorder="1" applyAlignment="1">
      <alignment horizontal="center" vertical="top"/>
    </xf>
    <xf numFmtId="0" fontId="8" fillId="0" borderId="15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/>
    </xf>
    <xf numFmtId="0" fontId="8" fillId="0" borderId="15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8" fontId="3" fillId="0" borderId="15" xfId="0" applyNumberFormat="1" applyFont="1" applyFill="1" applyBorder="1" applyAlignment="1">
      <alignment horizontal="center" vertical="center"/>
    </xf>
    <xf numFmtId="168" fontId="0" fillId="0" borderId="11" xfId="0" applyNumberForma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8" fillId="0" borderId="1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center" vertical="top"/>
    </xf>
    <xf numFmtId="14" fontId="22" fillId="0" borderId="18" xfId="0" applyNumberFormat="1" applyFont="1" applyFill="1" applyBorder="1" applyAlignment="1">
      <alignment horizontal="left" vertical="center"/>
    </xf>
    <xf numFmtId="14" fontId="22" fillId="0" borderId="17" xfId="0" applyNumberFormat="1" applyFont="1" applyFill="1" applyBorder="1" applyAlignment="1">
      <alignment horizontal="left" vertical="center"/>
    </xf>
    <xf numFmtId="14" fontId="22" fillId="0" borderId="16" xfId="0" applyNumberFormat="1" applyFont="1" applyFill="1" applyBorder="1" applyAlignment="1">
      <alignment horizontal="left" vertical="center"/>
    </xf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8" fontId="29" fillId="0" borderId="0" xfId="0" applyNumberFormat="1" applyFont="1" applyAlignment="1">
      <alignment horizontal="left" vertical="top"/>
    </xf>
    <xf numFmtId="168" fontId="29" fillId="0" borderId="23" xfId="0" applyNumberFormat="1" applyFont="1" applyBorder="1" applyAlignment="1">
      <alignment horizontal="left" vertical="top"/>
    </xf>
    <xf numFmtId="0" fontId="32" fillId="0" borderId="0" xfId="0" applyFont="1" applyBorder="1" applyAlignment="1">
      <alignment horizontal="center" vertical="top"/>
    </xf>
    <xf numFmtId="169" fontId="3" fillId="0" borderId="18" xfId="0" applyNumberFormat="1" applyFont="1" applyBorder="1" applyAlignment="1">
      <alignment horizontal="center"/>
    </xf>
    <xf numFmtId="169" fontId="3" fillId="0" borderId="16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exely\skoky\mustry\FICUP\skoky\mustry\FICUP\FC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LSK60%20ukaz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"/>
      <sheetName val="počty"/>
      <sheetName val="výsl_skok"/>
    </sheetNames>
    <definedNames>
      <definedName name="výsled1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CUP"/>
      <sheetName val="hlavicka"/>
      <sheetName val="počty"/>
      <sheetName val="start"/>
      <sheetName val="vyslSL"/>
      <sheetName val="1.ko"/>
      <sheetName val="obrac"/>
      <sheetName val="STY"/>
      <sheetName val="STYobr"/>
      <sheetName val="sk SK"/>
      <sheetName val="stběh"/>
      <sheetName val="SK"/>
    </sheetNames>
    <sheetDataSet>
      <sheetData sheetId="1">
        <row r="2">
          <cell r="Q2">
            <v>0.5</v>
          </cell>
          <cell r="R2">
            <v>0.5</v>
          </cell>
        </row>
        <row r="3">
          <cell r="Q3">
            <v>1</v>
          </cell>
          <cell r="R3">
            <v>1</v>
          </cell>
        </row>
        <row r="4">
          <cell r="Q4">
            <v>1.5</v>
          </cell>
          <cell r="R4">
            <v>1.5</v>
          </cell>
        </row>
        <row r="5">
          <cell r="Q5">
            <v>2</v>
          </cell>
          <cell r="R5">
            <v>2</v>
          </cell>
        </row>
        <row r="6">
          <cell r="Q6">
            <v>2.5</v>
          </cell>
          <cell r="R6">
            <v>2.5</v>
          </cell>
        </row>
        <row r="7">
          <cell r="Q7">
            <v>3</v>
          </cell>
          <cell r="R7">
            <v>3</v>
          </cell>
        </row>
        <row r="8">
          <cell r="Q8">
            <v>3.5</v>
          </cell>
          <cell r="R8">
            <v>3.5</v>
          </cell>
        </row>
        <row r="9">
          <cell r="Q9">
            <v>4</v>
          </cell>
          <cell r="R9">
            <v>4</v>
          </cell>
        </row>
        <row r="10">
          <cell r="Q10">
            <v>4.5</v>
          </cell>
          <cell r="R10">
            <v>4.5</v>
          </cell>
        </row>
        <row r="11">
          <cell r="Q11">
            <v>5</v>
          </cell>
          <cell r="R11">
            <v>5</v>
          </cell>
        </row>
        <row r="12">
          <cell r="Q12">
            <v>5.5</v>
          </cell>
          <cell r="R12">
            <v>5.5</v>
          </cell>
        </row>
        <row r="13">
          <cell r="Q13">
            <v>6</v>
          </cell>
          <cell r="R13">
            <v>6</v>
          </cell>
        </row>
        <row r="14">
          <cell r="Q14">
            <v>6.5</v>
          </cell>
          <cell r="R14">
            <v>6.5</v>
          </cell>
        </row>
        <row r="15">
          <cell r="Q15">
            <v>7</v>
          </cell>
          <cell r="R15">
            <v>7</v>
          </cell>
        </row>
        <row r="16">
          <cell r="Q16">
            <v>7.5</v>
          </cell>
          <cell r="R16">
            <v>7.5</v>
          </cell>
        </row>
        <row r="17">
          <cell r="Q17">
            <v>8</v>
          </cell>
          <cell r="R17">
            <v>8</v>
          </cell>
        </row>
        <row r="18">
          <cell r="Q18">
            <v>8.5</v>
          </cell>
          <cell r="R18">
            <v>8.5</v>
          </cell>
        </row>
        <row r="19">
          <cell r="Q19">
            <v>9</v>
          </cell>
          <cell r="R19">
            <v>9</v>
          </cell>
        </row>
        <row r="20">
          <cell r="Q20">
            <v>9.5</v>
          </cell>
          <cell r="R20">
            <v>9.5</v>
          </cell>
        </row>
        <row r="21">
          <cell r="Q21">
            <v>10</v>
          </cell>
          <cell r="R21">
            <v>10</v>
          </cell>
        </row>
        <row r="22">
          <cell r="Q22">
            <v>10.5</v>
          </cell>
          <cell r="R22">
            <v>10.5</v>
          </cell>
        </row>
        <row r="23">
          <cell r="Q23">
            <v>11</v>
          </cell>
          <cell r="R23">
            <v>11</v>
          </cell>
        </row>
        <row r="24">
          <cell r="Q24">
            <v>11.5</v>
          </cell>
          <cell r="R24">
            <v>11.5</v>
          </cell>
        </row>
        <row r="25">
          <cell r="Q25">
            <v>12</v>
          </cell>
          <cell r="R25">
            <v>12</v>
          </cell>
        </row>
        <row r="26">
          <cell r="Q26">
            <v>12.5</v>
          </cell>
          <cell r="R26">
            <v>12.5</v>
          </cell>
        </row>
        <row r="27">
          <cell r="Q27">
            <v>13</v>
          </cell>
          <cell r="R27">
            <v>13</v>
          </cell>
        </row>
        <row r="28">
          <cell r="Q28">
            <v>13.5</v>
          </cell>
          <cell r="R28">
            <v>13.5</v>
          </cell>
        </row>
        <row r="29">
          <cell r="Q29">
            <v>14</v>
          </cell>
          <cell r="R29">
            <v>14</v>
          </cell>
        </row>
        <row r="30">
          <cell r="Q30">
            <v>14.5</v>
          </cell>
          <cell r="R30">
            <v>14.5</v>
          </cell>
        </row>
        <row r="31">
          <cell r="Q31">
            <v>15</v>
          </cell>
          <cell r="R31">
            <v>15</v>
          </cell>
        </row>
        <row r="32">
          <cell r="Q32">
            <v>15.5</v>
          </cell>
          <cell r="R32">
            <v>15.5</v>
          </cell>
        </row>
        <row r="33">
          <cell r="Q33">
            <v>16</v>
          </cell>
          <cell r="R33">
            <v>16</v>
          </cell>
        </row>
        <row r="34">
          <cell r="Q34">
            <v>16.5</v>
          </cell>
          <cell r="R34">
            <v>16.5</v>
          </cell>
        </row>
        <row r="35">
          <cell r="Q35">
            <v>17</v>
          </cell>
          <cell r="R35">
            <v>17</v>
          </cell>
        </row>
        <row r="36">
          <cell r="Q36">
            <v>17.5</v>
          </cell>
          <cell r="R36">
            <v>17.5</v>
          </cell>
        </row>
        <row r="37">
          <cell r="Q37">
            <v>18</v>
          </cell>
          <cell r="R37">
            <v>18</v>
          </cell>
        </row>
        <row r="38">
          <cell r="Q38">
            <v>18.5</v>
          </cell>
          <cell r="R38">
            <v>18.5</v>
          </cell>
        </row>
        <row r="39">
          <cell r="Q39">
            <v>19</v>
          </cell>
          <cell r="R39">
            <v>19</v>
          </cell>
        </row>
        <row r="40">
          <cell r="Q40">
            <v>19.5</v>
          </cell>
          <cell r="R40">
            <v>19.5</v>
          </cell>
        </row>
        <row r="41">
          <cell r="Q41">
            <v>20</v>
          </cell>
          <cell r="R41">
            <v>20</v>
          </cell>
        </row>
        <row r="42">
          <cell r="Q42">
            <v>20.5</v>
          </cell>
        </row>
        <row r="43">
          <cell r="Q43">
            <v>21</v>
          </cell>
        </row>
        <row r="44">
          <cell r="Q44">
            <v>21.5</v>
          </cell>
        </row>
        <row r="45">
          <cell r="Q45">
            <v>22</v>
          </cell>
        </row>
        <row r="46">
          <cell r="Q46">
            <v>22.5</v>
          </cell>
        </row>
        <row r="47">
          <cell r="Q47">
            <v>23</v>
          </cell>
        </row>
        <row r="48">
          <cell r="Q48">
            <v>23.5</v>
          </cell>
        </row>
        <row r="49">
          <cell r="Q49">
            <v>24</v>
          </cell>
        </row>
        <row r="50">
          <cell r="Q50">
            <v>24.5</v>
          </cell>
        </row>
        <row r="51">
          <cell r="Q51">
            <v>25</v>
          </cell>
        </row>
        <row r="52">
          <cell r="Q52">
            <v>25.5</v>
          </cell>
        </row>
        <row r="53">
          <cell r="Q53">
            <v>26</v>
          </cell>
        </row>
        <row r="54">
          <cell r="Q54">
            <v>26.5</v>
          </cell>
        </row>
        <row r="55">
          <cell r="Q55">
            <v>27</v>
          </cell>
        </row>
        <row r="56">
          <cell r="Q56">
            <v>27.5</v>
          </cell>
        </row>
        <row r="57">
          <cell r="Q57">
            <v>28</v>
          </cell>
        </row>
        <row r="58">
          <cell r="Q58">
            <v>28.5</v>
          </cell>
        </row>
        <row r="59">
          <cell r="Q59">
            <v>29</v>
          </cell>
        </row>
        <row r="60">
          <cell r="Q60">
            <v>29.5</v>
          </cell>
        </row>
        <row r="61">
          <cell r="Q61">
            <v>30</v>
          </cell>
        </row>
        <row r="62">
          <cell r="Q62">
            <v>30.5</v>
          </cell>
        </row>
        <row r="63">
          <cell r="Q63">
            <v>31</v>
          </cell>
        </row>
        <row r="64">
          <cell r="Q64">
            <v>31.5</v>
          </cell>
        </row>
        <row r="65">
          <cell r="Q65">
            <v>32</v>
          </cell>
        </row>
        <row r="66">
          <cell r="Q66">
            <v>32.5</v>
          </cell>
        </row>
        <row r="67">
          <cell r="Q67">
            <v>33</v>
          </cell>
        </row>
        <row r="68">
          <cell r="Q68">
            <v>33.5</v>
          </cell>
        </row>
        <row r="69">
          <cell r="Q69">
            <v>34</v>
          </cell>
        </row>
        <row r="70">
          <cell r="Q70">
            <v>34.5</v>
          </cell>
        </row>
        <row r="71">
          <cell r="Q71">
            <v>35</v>
          </cell>
        </row>
        <row r="72">
          <cell r="Q72">
            <v>35.5</v>
          </cell>
        </row>
        <row r="73">
          <cell r="Q73">
            <v>36</v>
          </cell>
        </row>
        <row r="74">
          <cell r="Q74">
            <v>36.5</v>
          </cell>
        </row>
        <row r="75">
          <cell r="Q75">
            <v>37</v>
          </cell>
        </row>
        <row r="76">
          <cell r="Q76">
            <v>37.5</v>
          </cell>
        </row>
        <row r="77">
          <cell r="Q77">
            <v>38</v>
          </cell>
        </row>
        <row r="78">
          <cell r="Q78">
            <v>38.5</v>
          </cell>
        </row>
        <row r="79">
          <cell r="Q79">
            <v>39</v>
          </cell>
        </row>
        <row r="80">
          <cell r="Q80">
            <v>39.5</v>
          </cell>
        </row>
        <row r="81">
          <cell r="Q81">
            <v>40</v>
          </cell>
        </row>
        <row r="82">
          <cell r="Q82">
            <v>40.5</v>
          </cell>
        </row>
        <row r="83">
          <cell r="Q83">
            <v>41</v>
          </cell>
        </row>
        <row r="84">
          <cell r="Q84">
            <v>41.5</v>
          </cell>
        </row>
        <row r="85">
          <cell r="Q85">
            <v>42</v>
          </cell>
        </row>
        <row r="86">
          <cell r="Q86">
            <v>42.5</v>
          </cell>
        </row>
        <row r="87">
          <cell r="Q87">
            <v>43</v>
          </cell>
        </row>
        <row r="88">
          <cell r="Q88">
            <v>43.5</v>
          </cell>
        </row>
        <row r="89">
          <cell r="Q89">
            <v>44</v>
          </cell>
        </row>
        <row r="90">
          <cell r="Q90">
            <v>44.5</v>
          </cell>
        </row>
        <row r="91">
          <cell r="Q91">
            <v>45</v>
          </cell>
        </row>
        <row r="92">
          <cell r="Q92">
            <v>45.5</v>
          </cell>
        </row>
        <row r="93">
          <cell r="Q93">
            <v>46</v>
          </cell>
        </row>
        <row r="94">
          <cell r="Q94">
            <v>46.5</v>
          </cell>
        </row>
        <row r="95">
          <cell r="Q95">
            <v>47</v>
          </cell>
        </row>
        <row r="96">
          <cell r="Q96">
            <v>47.5</v>
          </cell>
        </row>
        <row r="97">
          <cell r="Q97">
            <v>48</v>
          </cell>
        </row>
        <row r="98">
          <cell r="Q98">
            <v>48.5</v>
          </cell>
        </row>
        <row r="99">
          <cell r="Q99">
            <v>49</v>
          </cell>
        </row>
        <row r="100">
          <cell r="Q100">
            <v>49.5</v>
          </cell>
        </row>
        <row r="101">
          <cell r="Q101">
            <v>50</v>
          </cell>
        </row>
        <row r="102">
          <cell r="Q102">
            <v>50.5</v>
          </cell>
        </row>
        <row r="103">
          <cell r="Q103">
            <v>51</v>
          </cell>
        </row>
        <row r="104">
          <cell r="Q104">
            <v>51.5</v>
          </cell>
        </row>
        <row r="105">
          <cell r="Q105">
            <v>52</v>
          </cell>
        </row>
        <row r="106">
          <cell r="Q106">
            <v>52.5</v>
          </cell>
        </row>
        <row r="107">
          <cell r="Q107">
            <v>53</v>
          </cell>
        </row>
        <row r="108">
          <cell r="Q108">
            <v>53.5</v>
          </cell>
        </row>
        <row r="109">
          <cell r="Q109">
            <v>54</v>
          </cell>
        </row>
        <row r="110">
          <cell r="Q110">
            <v>54.5</v>
          </cell>
        </row>
        <row r="111">
          <cell r="Q111">
            <v>55</v>
          </cell>
        </row>
        <row r="112">
          <cell r="Q112">
            <v>55.5</v>
          </cell>
        </row>
        <row r="113">
          <cell r="Q113">
            <v>56</v>
          </cell>
        </row>
        <row r="114">
          <cell r="Q114">
            <v>56.5</v>
          </cell>
        </row>
        <row r="115">
          <cell r="Q115">
            <v>57</v>
          </cell>
        </row>
        <row r="116">
          <cell r="Q116">
            <v>57.5</v>
          </cell>
        </row>
        <row r="117">
          <cell r="Q117">
            <v>58</v>
          </cell>
        </row>
        <row r="118">
          <cell r="Q118">
            <v>58.5</v>
          </cell>
        </row>
        <row r="119">
          <cell r="Q119">
            <v>59</v>
          </cell>
        </row>
        <row r="120">
          <cell r="Q120">
            <v>59.5</v>
          </cell>
        </row>
        <row r="121">
          <cell r="Q121">
            <v>60</v>
          </cell>
        </row>
        <row r="122">
          <cell r="Q122">
            <v>60.5</v>
          </cell>
        </row>
        <row r="123">
          <cell r="Q123">
            <v>61</v>
          </cell>
        </row>
        <row r="124">
          <cell r="Q124">
            <v>61.5</v>
          </cell>
        </row>
        <row r="125">
          <cell r="Q125">
            <v>62</v>
          </cell>
        </row>
        <row r="126">
          <cell r="Q126">
            <v>62.5</v>
          </cell>
        </row>
        <row r="127">
          <cell r="Q127">
            <v>63</v>
          </cell>
        </row>
        <row r="128">
          <cell r="Q128">
            <v>63.5</v>
          </cell>
        </row>
        <row r="129">
          <cell r="Q129">
            <v>64</v>
          </cell>
        </row>
        <row r="130">
          <cell r="Q130">
            <v>64.5</v>
          </cell>
        </row>
        <row r="131">
          <cell r="Q131">
            <v>65</v>
          </cell>
        </row>
        <row r="132">
          <cell r="Q132">
            <v>65.5</v>
          </cell>
        </row>
        <row r="133">
          <cell r="Q133">
            <v>66</v>
          </cell>
        </row>
        <row r="134">
          <cell r="Q134">
            <v>66.5</v>
          </cell>
        </row>
        <row r="135">
          <cell r="Q135">
            <v>67</v>
          </cell>
        </row>
        <row r="136">
          <cell r="Q136">
            <v>67.5</v>
          </cell>
        </row>
        <row r="137">
          <cell r="Q137">
            <v>68</v>
          </cell>
        </row>
        <row r="138">
          <cell r="Q138">
            <v>68.5</v>
          </cell>
        </row>
        <row r="139">
          <cell r="Q139">
            <v>69</v>
          </cell>
        </row>
        <row r="140">
          <cell r="Q140">
            <v>69.5</v>
          </cell>
        </row>
        <row r="141">
          <cell r="Q141">
            <v>70</v>
          </cell>
        </row>
        <row r="142">
          <cell r="Q142">
            <v>70.5</v>
          </cell>
        </row>
        <row r="143">
          <cell r="Q143">
            <v>71</v>
          </cell>
        </row>
        <row r="144">
          <cell r="Q144">
            <v>71.5</v>
          </cell>
        </row>
        <row r="145">
          <cell r="Q145">
            <v>72</v>
          </cell>
        </row>
        <row r="146">
          <cell r="Q146">
            <v>72.5</v>
          </cell>
        </row>
        <row r="147">
          <cell r="Q147">
            <v>73</v>
          </cell>
        </row>
        <row r="148">
          <cell r="Q148">
            <v>73.5</v>
          </cell>
        </row>
        <row r="149">
          <cell r="Q149">
            <v>74</v>
          </cell>
        </row>
        <row r="150">
          <cell r="Q150">
            <v>74.5</v>
          </cell>
        </row>
        <row r="151">
          <cell r="Q151">
            <v>75</v>
          </cell>
        </row>
        <row r="152">
          <cell r="Q152">
            <v>75.5</v>
          </cell>
        </row>
        <row r="153">
          <cell r="Q153">
            <v>76</v>
          </cell>
        </row>
        <row r="154">
          <cell r="Q154">
            <v>76.5</v>
          </cell>
        </row>
        <row r="155">
          <cell r="Q155">
            <v>77</v>
          </cell>
        </row>
        <row r="156">
          <cell r="Q156">
            <v>77.5</v>
          </cell>
        </row>
        <row r="157">
          <cell r="Q157">
            <v>78</v>
          </cell>
        </row>
        <row r="158">
          <cell r="Q158">
            <v>78.5</v>
          </cell>
        </row>
        <row r="159">
          <cell r="Q159">
            <v>79</v>
          </cell>
        </row>
        <row r="160">
          <cell r="Q160">
            <v>79.5</v>
          </cell>
        </row>
        <row r="161">
          <cell r="Q161">
            <v>80</v>
          </cell>
        </row>
        <row r="162">
          <cell r="Q162">
            <v>80.5</v>
          </cell>
        </row>
        <row r="163">
          <cell r="Q163">
            <v>81</v>
          </cell>
        </row>
        <row r="164">
          <cell r="Q164">
            <v>81.5</v>
          </cell>
        </row>
        <row r="165">
          <cell r="Q165">
            <v>82</v>
          </cell>
        </row>
        <row r="166">
          <cell r="Q166">
            <v>82.5</v>
          </cell>
        </row>
        <row r="167">
          <cell r="Q167">
            <v>83</v>
          </cell>
        </row>
        <row r="168">
          <cell r="Q168">
            <v>83.5</v>
          </cell>
        </row>
        <row r="169">
          <cell r="Q169">
            <v>84</v>
          </cell>
        </row>
        <row r="170">
          <cell r="Q170">
            <v>84.5</v>
          </cell>
        </row>
        <row r="171">
          <cell r="Q171">
            <v>85</v>
          </cell>
        </row>
        <row r="172">
          <cell r="Q172">
            <v>85.5</v>
          </cell>
        </row>
        <row r="173">
          <cell r="Q173">
            <v>86</v>
          </cell>
        </row>
        <row r="174">
          <cell r="Q174">
            <v>86.5</v>
          </cell>
        </row>
        <row r="175">
          <cell r="Q175">
            <v>87</v>
          </cell>
        </row>
        <row r="176">
          <cell r="Q176">
            <v>87.5</v>
          </cell>
        </row>
        <row r="177">
          <cell r="Q177">
            <v>88</v>
          </cell>
        </row>
        <row r="178">
          <cell r="Q178">
            <v>88.5</v>
          </cell>
        </row>
        <row r="179">
          <cell r="Q179">
            <v>89</v>
          </cell>
        </row>
        <row r="180">
          <cell r="Q180">
            <v>89.5</v>
          </cell>
        </row>
        <row r="181">
          <cell r="Q181">
            <v>90</v>
          </cell>
        </row>
        <row r="182">
          <cell r="Q182">
            <v>90.5</v>
          </cell>
        </row>
        <row r="183">
          <cell r="Q183">
            <v>91</v>
          </cell>
        </row>
        <row r="184">
          <cell r="Q184">
            <v>91.5</v>
          </cell>
        </row>
        <row r="185">
          <cell r="Q185">
            <v>92</v>
          </cell>
        </row>
        <row r="186">
          <cell r="Q186">
            <v>92.5</v>
          </cell>
        </row>
        <row r="187">
          <cell r="Q187">
            <v>93</v>
          </cell>
        </row>
        <row r="188">
          <cell r="Q188">
            <v>93.5</v>
          </cell>
        </row>
        <row r="189">
          <cell r="Q189">
            <v>94</v>
          </cell>
        </row>
        <row r="190">
          <cell r="Q190">
            <v>94.5</v>
          </cell>
        </row>
        <row r="191">
          <cell r="Q191">
            <v>95</v>
          </cell>
        </row>
        <row r="192">
          <cell r="Q192">
            <v>95.5</v>
          </cell>
        </row>
        <row r="193">
          <cell r="Q193">
            <v>96</v>
          </cell>
        </row>
        <row r="194">
          <cell r="Q194">
            <v>96.5</v>
          </cell>
        </row>
        <row r="195">
          <cell r="Q195">
            <v>97</v>
          </cell>
        </row>
        <row r="196">
          <cell r="Q196">
            <v>97.5</v>
          </cell>
        </row>
        <row r="197">
          <cell r="Q197">
            <v>98</v>
          </cell>
        </row>
        <row r="198">
          <cell r="Q198">
            <v>98.5</v>
          </cell>
        </row>
        <row r="199">
          <cell r="Q199">
            <v>99</v>
          </cell>
        </row>
        <row r="200">
          <cell r="Q200">
            <v>99.5</v>
          </cell>
        </row>
        <row r="201">
          <cell r="Q201">
            <v>100</v>
          </cell>
        </row>
        <row r="202">
          <cell r="Q202">
            <v>100.5</v>
          </cell>
        </row>
        <row r="203">
          <cell r="Q203">
            <v>101</v>
          </cell>
        </row>
        <row r="204">
          <cell r="Q204">
            <v>101.5</v>
          </cell>
        </row>
        <row r="205">
          <cell r="Q205">
            <v>102</v>
          </cell>
        </row>
        <row r="206">
          <cell r="Q206">
            <v>102.5</v>
          </cell>
        </row>
        <row r="207">
          <cell r="Q207">
            <v>103</v>
          </cell>
        </row>
        <row r="208">
          <cell r="Q208">
            <v>103.5</v>
          </cell>
        </row>
        <row r="209">
          <cell r="Q209">
            <v>104</v>
          </cell>
        </row>
        <row r="210">
          <cell r="Q210">
            <v>104.5</v>
          </cell>
        </row>
        <row r="211">
          <cell r="Q211">
            <v>105</v>
          </cell>
        </row>
        <row r="212">
          <cell r="Q212">
            <v>105.5</v>
          </cell>
        </row>
        <row r="213">
          <cell r="Q213">
            <v>106</v>
          </cell>
        </row>
        <row r="214">
          <cell r="Q214">
            <v>106.5</v>
          </cell>
        </row>
        <row r="215">
          <cell r="Q215">
            <v>107</v>
          </cell>
        </row>
        <row r="216">
          <cell r="Q216">
            <v>107.5</v>
          </cell>
        </row>
        <row r="217">
          <cell r="Q217">
            <v>108</v>
          </cell>
        </row>
        <row r="218">
          <cell r="Q218">
            <v>108.5</v>
          </cell>
        </row>
        <row r="219">
          <cell r="Q219">
            <v>109</v>
          </cell>
        </row>
        <row r="220">
          <cell r="Q220">
            <v>109.5</v>
          </cell>
        </row>
        <row r="221">
          <cell r="Q221">
            <v>110</v>
          </cell>
        </row>
        <row r="222">
          <cell r="Q222">
            <v>110.5</v>
          </cell>
        </row>
        <row r="223">
          <cell r="Q223">
            <v>111</v>
          </cell>
        </row>
        <row r="224">
          <cell r="Q224">
            <v>111.5</v>
          </cell>
        </row>
        <row r="225">
          <cell r="Q225">
            <v>112</v>
          </cell>
        </row>
        <row r="226">
          <cell r="Q226">
            <v>112.5</v>
          </cell>
        </row>
        <row r="227">
          <cell r="Q227">
            <v>113</v>
          </cell>
        </row>
        <row r="228">
          <cell r="Q228">
            <v>113.5</v>
          </cell>
        </row>
        <row r="229">
          <cell r="Q229">
            <v>114</v>
          </cell>
        </row>
        <row r="230">
          <cell r="Q230">
            <v>114.5</v>
          </cell>
        </row>
        <row r="231">
          <cell r="Q231">
            <v>115</v>
          </cell>
        </row>
        <row r="232">
          <cell r="Q232">
            <v>115.5</v>
          </cell>
        </row>
        <row r="233">
          <cell r="Q233">
            <v>116</v>
          </cell>
        </row>
        <row r="234">
          <cell r="Q234">
            <v>116.5</v>
          </cell>
        </row>
        <row r="235">
          <cell r="Q235">
            <v>117</v>
          </cell>
        </row>
        <row r="236">
          <cell r="Q236">
            <v>117.5</v>
          </cell>
        </row>
        <row r="237">
          <cell r="Q237">
            <v>118</v>
          </cell>
        </row>
        <row r="238">
          <cell r="Q238">
            <v>118.5</v>
          </cell>
        </row>
        <row r="239">
          <cell r="Q239">
            <v>119</v>
          </cell>
        </row>
        <row r="240">
          <cell r="Q240">
            <v>119.5</v>
          </cell>
        </row>
        <row r="241">
          <cell r="Q241">
            <v>120</v>
          </cell>
        </row>
        <row r="242">
          <cell r="Q242">
            <v>120.5</v>
          </cell>
        </row>
        <row r="243">
          <cell r="Q243">
            <v>121</v>
          </cell>
        </row>
        <row r="244">
          <cell r="Q244">
            <v>121.5</v>
          </cell>
        </row>
        <row r="245">
          <cell r="Q245">
            <v>122</v>
          </cell>
        </row>
        <row r="246">
          <cell r="Q246">
            <v>122.5</v>
          </cell>
        </row>
        <row r="247">
          <cell r="Q247">
            <v>123</v>
          </cell>
        </row>
        <row r="248">
          <cell r="Q248">
            <v>123.5</v>
          </cell>
        </row>
        <row r="249">
          <cell r="Q249">
            <v>124</v>
          </cell>
        </row>
        <row r="250">
          <cell r="Q250">
            <v>124.5</v>
          </cell>
        </row>
        <row r="251">
          <cell r="Q251">
            <v>125</v>
          </cell>
        </row>
        <row r="252">
          <cell r="Q252">
            <v>125.5</v>
          </cell>
        </row>
        <row r="253">
          <cell r="Q253">
            <v>126</v>
          </cell>
        </row>
        <row r="254">
          <cell r="Q254">
            <v>126.5</v>
          </cell>
        </row>
        <row r="255">
          <cell r="Q255">
            <v>127</v>
          </cell>
        </row>
        <row r="256">
          <cell r="Q256">
            <v>127.5</v>
          </cell>
        </row>
        <row r="257">
          <cell r="Q257">
            <v>128</v>
          </cell>
        </row>
        <row r="258">
          <cell r="Q258">
            <v>128.5</v>
          </cell>
        </row>
        <row r="259">
          <cell r="Q259">
            <v>129</v>
          </cell>
        </row>
        <row r="260">
          <cell r="Q260">
            <v>129.5</v>
          </cell>
        </row>
        <row r="261">
          <cell r="Q261">
            <v>130</v>
          </cell>
        </row>
        <row r="262">
          <cell r="Q262">
            <v>130.5</v>
          </cell>
        </row>
        <row r="263">
          <cell r="Q263">
            <v>131</v>
          </cell>
        </row>
        <row r="264">
          <cell r="Q264">
            <v>131.5</v>
          </cell>
        </row>
        <row r="265">
          <cell r="Q265">
            <v>132</v>
          </cell>
        </row>
        <row r="266">
          <cell r="Q266">
            <v>132.5</v>
          </cell>
        </row>
        <row r="267">
          <cell r="Q267">
            <v>133</v>
          </cell>
        </row>
        <row r="268">
          <cell r="Q268">
            <v>133.5</v>
          </cell>
        </row>
        <row r="269">
          <cell r="Q269">
            <v>134</v>
          </cell>
        </row>
        <row r="270">
          <cell r="Q270">
            <v>134.5</v>
          </cell>
        </row>
        <row r="271">
          <cell r="Q271">
            <v>135</v>
          </cell>
        </row>
        <row r="272">
          <cell r="Q272">
            <v>135.5</v>
          </cell>
        </row>
        <row r="273">
          <cell r="Q273">
            <v>136</v>
          </cell>
        </row>
        <row r="274">
          <cell r="Q274">
            <v>136.5</v>
          </cell>
        </row>
        <row r="275">
          <cell r="Q275">
            <v>137</v>
          </cell>
        </row>
        <row r="276">
          <cell r="Q276">
            <v>137.5</v>
          </cell>
        </row>
        <row r="277">
          <cell r="Q277">
            <v>138</v>
          </cell>
        </row>
        <row r="278">
          <cell r="Q278">
            <v>138.5</v>
          </cell>
        </row>
        <row r="279">
          <cell r="Q279">
            <v>139</v>
          </cell>
        </row>
        <row r="280">
          <cell r="Q280">
            <v>139.5</v>
          </cell>
        </row>
        <row r="281">
          <cell r="Q281">
            <v>140</v>
          </cell>
        </row>
        <row r="282">
          <cell r="Q282">
            <v>140.5</v>
          </cell>
        </row>
        <row r="283">
          <cell r="Q283">
            <v>141</v>
          </cell>
        </row>
        <row r="284">
          <cell r="Q284">
            <v>141.5</v>
          </cell>
        </row>
        <row r="285">
          <cell r="Q285">
            <v>142</v>
          </cell>
        </row>
        <row r="286">
          <cell r="Q286">
            <v>142.5</v>
          </cell>
        </row>
        <row r="287">
          <cell r="Q287">
            <v>143</v>
          </cell>
        </row>
        <row r="288">
          <cell r="Q288">
            <v>143.5</v>
          </cell>
        </row>
        <row r="289">
          <cell r="Q289">
            <v>144</v>
          </cell>
        </row>
        <row r="290">
          <cell r="Q290">
            <v>144.5</v>
          </cell>
        </row>
        <row r="291">
          <cell r="Q291">
            <v>145</v>
          </cell>
        </row>
        <row r="292">
          <cell r="Q292">
            <v>145.5</v>
          </cell>
        </row>
        <row r="293">
          <cell r="Q293">
            <v>146</v>
          </cell>
        </row>
        <row r="294">
          <cell r="Q294">
            <v>146.5</v>
          </cell>
        </row>
        <row r="295">
          <cell r="Q295">
            <v>147</v>
          </cell>
        </row>
        <row r="296">
          <cell r="Q296">
            <v>147.5</v>
          </cell>
        </row>
        <row r="297">
          <cell r="Q297">
            <v>148</v>
          </cell>
        </row>
        <row r="298">
          <cell r="Q298">
            <v>148.5</v>
          </cell>
        </row>
        <row r="299">
          <cell r="Q299">
            <v>149</v>
          </cell>
        </row>
        <row r="300">
          <cell r="Q300">
            <v>149.5</v>
          </cell>
        </row>
        <row r="301">
          <cell r="Q301">
            <v>150</v>
          </cell>
        </row>
        <row r="302">
          <cell r="Q302">
            <v>150.5</v>
          </cell>
        </row>
        <row r="303">
          <cell r="Q303">
            <v>151</v>
          </cell>
        </row>
        <row r="304">
          <cell r="Q304">
            <v>151.5</v>
          </cell>
        </row>
        <row r="305">
          <cell r="Q305">
            <v>152</v>
          </cell>
        </row>
        <row r="306">
          <cell r="Q306">
            <v>152.5</v>
          </cell>
        </row>
        <row r="307">
          <cell r="Q307">
            <v>153</v>
          </cell>
        </row>
        <row r="308">
          <cell r="Q308">
            <v>153.5</v>
          </cell>
        </row>
        <row r="309">
          <cell r="Q309">
            <v>154</v>
          </cell>
        </row>
        <row r="310">
          <cell r="Q310">
            <v>154.5</v>
          </cell>
        </row>
        <row r="311">
          <cell r="Q311">
            <v>155</v>
          </cell>
        </row>
        <row r="312">
          <cell r="Q312">
            <v>155.5</v>
          </cell>
        </row>
        <row r="313">
          <cell r="Q313">
            <v>156</v>
          </cell>
        </row>
        <row r="314">
          <cell r="Q314">
            <v>156.5</v>
          </cell>
        </row>
        <row r="315">
          <cell r="Q315">
            <v>157</v>
          </cell>
        </row>
        <row r="316">
          <cell r="Q316">
            <v>157.5</v>
          </cell>
        </row>
        <row r="317">
          <cell r="Q317">
            <v>158</v>
          </cell>
        </row>
        <row r="318">
          <cell r="Q318">
            <v>158.5</v>
          </cell>
        </row>
        <row r="319">
          <cell r="Q319">
            <v>159</v>
          </cell>
        </row>
        <row r="320">
          <cell r="Q320">
            <v>159.5</v>
          </cell>
        </row>
        <row r="321">
          <cell r="Q321">
            <v>160</v>
          </cell>
        </row>
        <row r="322">
          <cell r="Q322">
            <v>160.5</v>
          </cell>
        </row>
        <row r="323">
          <cell r="Q323">
            <v>161</v>
          </cell>
        </row>
        <row r="324">
          <cell r="Q324">
            <v>161.5</v>
          </cell>
        </row>
        <row r="325">
          <cell r="Q325">
            <v>162</v>
          </cell>
        </row>
        <row r="326">
          <cell r="Q326">
            <v>162.5</v>
          </cell>
        </row>
        <row r="327">
          <cell r="Q327">
            <v>163</v>
          </cell>
        </row>
        <row r="328">
          <cell r="Q328">
            <v>163.5</v>
          </cell>
        </row>
        <row r="329">
          <cell r="Q329">
            <v>164</v>
          </cell>
        </row>
        <row r="330">
          <cell r="Q330">
            <v>164.5</v>
          </cell>
        </row>
        <row r="331">
          <cell r="Q331">
            <v>165</v>
          </cell>
        </row>
        <row r="332">
          <cell r="Q332">
            <v>165.5</v>
          </cell>
        </row>
        <row r="333">
          <cell r="Q333">
            <v>166</v>
          </cell>
        </row>
        <row r="334">
          <cell r="Q334">
            <v>166.5</v>
          </cell>
        </row>
        <row r="335">
          <cell r="Q335">
            <v>167</v>
          </cell>
        </row>
        <row r="336">
          <cell r="Q336">
            <v>167.5</v>
          </cell>
        </row>
        <row r="337">
          <cell r="Q337">
            <v>168</v>
          </cell>
        </row>
        <row r="338">
          <cell r="Q338">
            <v>168.5</v>
          </cell>
        </row>
        <row r="339">
          <cell r="Q339">
            <v>169</v>
          </cell>
        </row>
        <row r="340">
          <cell r="Q340">
            <v>169.5</v>
          </cell>
        </row>
        <row r="341">
          <cell r="Q341">
            <v>170</v>
          </cell>
        </row>
        <row r="342">
          <cell r="Q342">
            <v>170.5</v>
          </cell>
        </row>
        <row r="343">
          <cell r="Q343">
            <v>171</v>
          </cell>
        </row>
        <row r="344">
          <cell r="Q344">
            <v>171.5</v>
          </cell>
        </row>
        <row r="345">
          <cell r="Q345">
            <v>172</v>
          </cell>
        </row>
        <row r="346">
          <cell r="Q346">
            <v>172.5</v>
          </cell>
        </row>
        <row r="347">
          <cell r="Q347">
            <v>173</v>
          </cell>
        </row>
        <row r="348">
          <cell r="Q348">
            <v>173.5</v>
          </cell>
        </row>
        <row r="349">
          <cell r="Q349">
            <v>174</v>
          </cell>
        </row>
        <row r="350">
          <cell r="Q350">
            <v>174.5</v>
          </cell>
        </row>
        <row r="351">
          <cell r="Q351">
            <v>175</v>
          </cell>
        </row>
        <row r="352">
          <cell r="Q352">
            <v>175.5</v>
          </cell>
        </row>
        <row r="353">
          <cell r="Q353">
            <v>176</v>
          </cell>
        </row>
        <row r="354">
          <cell r="Q354">
            <v>176.5</v>
          </cell>
        </row>
        <row r="355">
          <cell r="Q355">
            <v>177</v>
          </cell>
        </row>
        <row r="356">
          <cell r="Q356">
            <v>177.5</v>
          </cell>
        </row>
        <row r="357">
          <cell r="Q357">
            <v>178</v>
          </cell>
        </row>
        <row r="358">
          <cell r="Q358">
            <v>178.5</v>
          </cell>
        </row>
        <row r="359">
          <cell r="Q359">
            <v>179</v>
          </cell>
        </row>
        <row r="360">
          <cell r="Q360">
            <v>179.5</v>
          </cell>
        </row>
        <row r="361">
          <cell r="Q361">
            <v>180</v>
          </cell>
        </row>
        <row r="362">
          <cell r="Q362">
            <v>180.5</v>
          </cell>
        </row>
        <row r="363">
          <cell r="Q363">
            <v>181</v>
          </cell>
        </row>
        <row r="364">
          <cell r="Q364">
            <v>181.5</v>
          </cell>
        </row>
        <row r="365">
          <cell r="Q365">
            <v>182</v>
          </cell>
        </row>
        <row r="366">
          <cell r="Q366">
            <v>182.5</v>
          </cell>
        </row>
        <row r="367">
          <cell r="Q367">
            <v>183</v>
          </cell>
        </row>
        <row r="368">
          <cell r="Q368">
            <v>183.5</v>
          </cell>
        </row>
        <row r="369">
          <cell r="Q369">
            <v>184</v>
          </cell>
        </row>
        <row r="370">
          <cell r="Q370">
            <v>184.5</v>
          </cell>
        </row>
        <row r="371">
          <cell r="Q371">
            <v>185</v>
          </cell>
        </row>
        <row r="372">
          <cell r="Q372">
            <v>185.5</v>
          </cell>
        </row>
        <row r="373">
          <cell r="Q373">
            <v>186</v>
          </cell>
        </row>
        <row r="374">
          <cell r="Q374">
            <v>186.5</v>
          </cell>
        </row>
        <row r="375">
          <cell r="Q375">
            <v>187</v>
          </cell>
        </row>
        <row r="376">
          <cell r="Q376">
            <v>187.5</v>
          </cell>
        </row>
        <row r="377">
          <cell r="Q377">
            <v>188</v>
          </cell>
        </row>
        <row r="378">
          <cell r="Q378">
            <v>188.5</v>
          </cell>
        </row>
        <row r="379">
          <cell r="Q379">
            <v>189</v>
          </cell>
        </row>
        <row r="380">
          <cell r="Q380">
            <v>189.5</v>
          </cell>
        </row>
        <row r="381">
          <cell r="Q381">
            <v>190</v>
          </cell>
        </row>
        <row r="382">
          <cell r="Q382">
            <v>190.5</v>
          </cell>
        </row>
        <row r="383">
          <cell r="Q383">
            <v>191</v>
          </cell>
        </row>
        <row r="384">
          <cell r="Q384">
            <v>191.5</v>
          </cell>
        </row>
        <row r="385">
          <cell r="Q385">
            <v>192</v>
          </cell>
        </row>
        <row r="386">
          <cell r="Q386">
            <v>192.5</v>
          </cell>
        </row>
        <row r="387">
          <cell r="Q387">
            <v>193</v>
          </cell>
        </row>
        <row r="388">
          <cell r="Q388">
            <v>193.5</v>
          </cell>
        </row>
        <row r="389">
          <cell r="Q389">
            <v>194</v>
          </cell>
        </row>
        <row r="390">
          <cell r="Q390">
            <v>194.5</v>
          </cell>
        </row>
        <row r="391">
          <cell r="Q391">
            <v>195</v>
          </cell>
        </row>
        <row r="392">
          <cell r="Q392">
            <v>195.5</v>
          </cell>
        </row>
        <row r="393">
          <cell r="Q393">
            <v>196</v>
          </cell>
        </row>
        <row r="394">
          <cell r="Q394">
            <v>196.5</v>
          </cell>
        </row>
        <row r="395">
          <cell r="Q395">
            <v>197</v>
          </cell>
        </row>
        <row r="396">
          <cell r="Q396">
            <v>197.5</v>
          </cell>
        </row>
        <row r="397">
          <cell r="Q397">
            <v>198</v>
          </cell>
        </row>
        <row r="398">
          <cell r="Q398">
            <v>198.5</v>
          </cell>
        </row>
        <row r="399">
          <cell r="Q399">
            <v>199</v>
          </cell>
        </row>
        <row r="400">
          <cell r="Q400">
            <v>199.5</v>
          </cell>
        </row>
        <row r="401">
          <cell r="Q401">
            <v>200</v>
          </cell>
        </row>
        <row r="402">
          <cell r="Q402">
            <v>200.5</v>
          </cell>
        </row>
        <row r="403">
          <cell r="Q403">
            <v>201</v>
          </cell>
        </row>
        <row r="404">
          <cell r="Q404">
            <v>201.5</v>
          </cell>
        </row>
        <row r="405">
          <cell r="Q405">
            <v>202</v>
          </cell>
        </row>
        <row r="406">
          <cell r="Q406">
            <v>202.5</v>
          </cell>
        </row>
        <row r="407">
          <cell r="Q407">
            <v>203</v>
          </cell>
        </row>
        <row r="408">
          <cell r="Q408">
            <v>203.5</v>
          </cell>
        </row>
        <row r="409">
          <cell r="Q409">
            <v>204</v>
          </cell>
        </row>
        <row r="410">
          <cell r="Q410">
            <v>204.5</v>
          </cell>
        </row>
        <row r="411">
          <cell r="Q411">
            <v>205</v>
          </cell>
        </row>
        <row r="412">
          <cell r="Q412">
            <v>205.5</v>
          </cell>
        </row>
        <row r="413">
          <cell r="Q413">
            <v>206</v>
          </cell>
        </row>
        <row r="414">
          <cell r="Q414">
            <v>206.5</v>
          </cell>
        </row>
        <row r="415">
          <cell r="Q415">
            <v>207</v>
          </cell>
        </row>
        <row r="416">
          <cell r="Q416">
            <v>207.5</v>
          </cell>
        </row>
        <row r="417">
          <cell r="Q417">
            <v>208</v>
          </cell>
        </row>
        <row r="418">
          <cell r="Q418">
            <v>208.5</v>
          </cell>
        </row>
        <row r="419">
          <cell r="Q419">
            <v>209</v>
          </cell>
        </row>
        <row r="420">
          <cell r="Q420">
            <v>209.5</v>
          </cell>
        </row>
        <row r="421">
          <cell r="Q421">
            <v>210</v>
          </cell>
        </row>
        <row r="422">
          <cell r="Q422">
            <v>210.5</v>
          </cell>
        </row>
        <row r="423">
          <cell r="Q423">
            <v>211</v>
          </cell>
        </row>
        <row r="424">
          <cell r="Q424">
            <v>211.5</v>
          </cell>
        </row>
        <row r="425">
          <cell r="Q425">
            <v>212</v>
          </cell>
        </row>
        <row r="426">
          <cell r="Q426">
            <v>212.5</v>
          </cell>
        </row>
        <row r="427">
          <cell r="Q427">
            <v>213</v>
          </cell>
        </row>
        <row r="428">
          <cell r="Q428">
            <v>213.5</v>
          </cell>
        </row>
        <row r="429">
          <cell r="Q429">
            <v>214</v>
          </cell>
        </row>
        <row r="430">
          <cell r="Q430">
            <v>214.5</v>
          </cell>
        </row>
        <row r="431">
          <cell r="Q431">
            <v>215</v>
          </cell>
        </row>
        <row r="432">
          <cell r="Q432">
            <v>215.5</v>
          </cell>
        </row>
        <row r="433">
          <cell r="Q433">
            <v>216</v>
          </cell>
        </row>
        <row r="434">
          <cell r="Q434">
            <v>216.5</v>
          </cell>
        </row>
        <row r="435">
          <cell r="Q435">
            <v>217</v>
          </cell>
        </row>
        <row r="436">
          <cell r="Q436">
            <v>217.5</v>
          </cell>
        </row>
        <row r="437">
          <cell r="Q437">
            <v>218</v>
          </cell>
        </row>
        <row r="438">
          <cell r="Q438">
            <v>218.5</v>
          </cell>
        </row>
        <row r="439">
          <cell r="Q439">
            <v>219</v>
          </cell>
        </row>
        <row r="440">
          <cell r="Q440">
            <v>219.5</v>
          </cell>
        </row>
        <row r="441">
          <cell r="Q441">
            <v>220</v>
          </cell>
        </row>
        <row r="442">
          <cell r="Q442">
            <v>220.5</v>
          </cell>
        </row>
        <row r="443">
          <cell r="Q443">
            <v>221</v>
          </cell>
        </row>
        <row r="444">
          <cell r="Q444">
            <v>221.5</v>
          </cell>
        </row>
        <row r="445">
          <cell r="Q445">
            <v>222</v>
          </cell>
        </row>
        <row r="446">
          <cell r="Q446">
            <v>222.5</v>
          </cell>
        </row>
        <row r="447">
          <cell r="Q447">
            <v>223</v>
          </cell>
        </row>
        <row r="448">
          <cell r="Q448">
            <v>223.5</v>
          </cell>
        </row>
        <row r="449">
          <cell r="Q449">
            <v>224</v>
          </cell>
        </row>
        <row r="450">
          <cell r="Q450">
            <v>224.5</v>
          </cell>
        </row>
        <row r="451">
          <cell r="Q451">
            <v>225</v>
          </cell>
        </row>
        <row r="452">
          <cell r="Q452">
            <v>225.5</v>
          </cell>
        </row>
        <row r="453">
          <cell r="Q453">
            <v>226</v>
          </cell>
        </row>
        <row r="454">
          <cell r="Q454">
            <v>226.5</v>
          </cell>
        </row>
        <row r="455">
          <cell r="Q455">
            <v>227</v>
          </cell>
        </row>
        <row r="456">
          <cell r="Q456">
            <v>227.5</v>
          </cell>
        </row>
        <row r="457">
          <cell r="Q457">
            <v>228</v>
          </cell>
        </row>
        <row r="458">
          <cell r="Q458">
            <v>228.5</v>
          </cell>
        </row>
        <row r="459">
          <cell r="Q459">
            <v>229</v>
          </cell>
        </row>
        <row r="460">
          <cell r="Q460">
            <v>229.5</v>
          </cell>
        </row>
        <row r="461">
          <cell r="Q461">
            <v>230</v>
          </cell>
        </row>
        <row r="462">
          <cell r="Q462">
            <v>230.5</v>
          </cell>
        </row>
        <row r="463">
          <cell r="Q463">
            <v>231</v>
          </cell>
        </row>
        <row r="464">
          <cell r="Q464">
            <v>231.5</v>
          </cell>
        </row>
        <row r="465">
          <cell r="Q465">
            <v>232</v>
          </cell>
        </row>
        <row r="466">
          <cell r="Q466">
            <v>232.5</v>
          </cell>
        </row>
        <row r="467">
          <cell r="Q467">
            <v>233</v>
          </cell>
        </row>
        <row r="468">
          <cell r="Q468">
            <v>233.5</v>
          </cell>
        </row>
        <row r="469">
          <cell r="Q469">
            <v>234</v>
          </cell>
        </row>
        <row r="470">
          <cell r="Q470">
            <v>234.5</v>
          </cell>
        </row>
        <row r="471">
          <cell r="Q471">
            <v>235</v>
          </cell>
        </row>
        <row r="472">
          <cell r="Q472">
            <v>235.5</v>
          </cell>
        </row>
        <row r="473">
          <cell r="Q473">
            <v>236</v>
          </cell>
        </row>
        <row r="474">
          <cell r="Q474">
            <v>236.5</v>
          </cell>
        </row>
        <row r="475">
          <cell r="Q475">
            <v>237</v>
          </cell>
        </row>
        <row r="476">
          <cell r="Q476">
            <v>237.5</v>
          </cell>
        </row>
        <row r="477">
          <cell r="Q477">
            <v>238</v>
          </cell>
        </row>
        <row r="478">
          <cell r="Q478">
            <v>238.5</v>
          </cell>
        </row>
        <row r="479">
          <cell r="Q479">
            <v>239</v>
          </cell>
        </row>
        <row r="480">
          <cell r="Q480">
            <v>239.5</v>
          </cell>
        </row>
        <row r="481">
          <cell r="Q481">
            <v>240</v>
          </cell>
        </row>
        <row r="482">
          <cell r="Q482">
            <v>240.5</v>
          </cell>
        </row>
        <row r="483">
          <cell r="Q483">
            <v>241</v>
          </cell>
        </row>
        <row r="484">
          <cell r="Q484">
            <v>241.5</v>
          </cell>
        </row>
        <row r="485">
          <cell r="Q485">
            <v>242</v>
          </cell>
        </row>
        <row r="486">
          <cell r="Q486">
            <v>242.5</v>
          </cell>
        </row>
        <row r="487">
          <cell r="Q487">
            <v>243</v>
          </cell>
        </row>
        <row r="488">
          <cell r="Q488">
            <v>243.5</v>
          </cell>
        </row>
        <row r="489">
          <cell r="Q489">
            <v>244</v>
          </cell>
        </row>
        <row r="490">
          <cell r="Q490">
            <v>244.5</v>
          </cell>
        </row>
        <row r="491">
          <cell r="Q491">
            <v>245</v>
          </cell>
        </row>
        <row r="492">
          <cell r="Q492">
            <v>245.5</v>
          </cell>
        </row>
        <row r="493">
          <cell r="Q493">
            <v>246</v>
          </cell>
        </row>
        <row r="494">
          <cell r="Q494">
            <v>246.5</v>
          </cell>
        </row>
        <row r="495">
          <cell r="Q495">
            <v>247</v>
          </cell>
        </row>
        <row r="496">
          <cell r="Q496">
            <v>247.5</v>
          </cell>
        </row>
        <row r="497">
          <cell r="Q497">
            <v>248</v>
          </cell>
        </row>
        <row r="498">
          <cell r="Q498">
            <v>248.5</v>
          </cell>
        </row>
        <row r="499">
          <cell r="Q499">
            <v>249</v>
          </cell>
        </row>
        <row r="500">
          <cell r="Q500">
            <v>249.5</v>
          </cell>
        </row>
        <row r="501">
          <cell r="Q501">
            <v>250</v>
          </cell>
        </row>
        <row r="502">
          <cell r="Q502">
            <v>250.5</v>
          </cell>
        </row>
        <row r="503">
          <cell r="Q503">
            <v>251</v>
          </cell>
        </row>
        <row r="504">
          <cell r="Q504">
            <v>251.5</v>
          </cell>
        </row>
        <row r="505">
          <cell r="Q505">
            <v>252</v>
          </cell>
        </row>
        <row r="506">
          <cell r="Q506">
            <v>252.5</v>
          </cell>
        </row>
        <row r="507">
          <cell r="Q507">
            <v>253</v>
          </cell>
        </row>
        <row r="508">
          <cell r="Q508">
            <v>253.5</v>
          </cell>
        </row>
        <row r="509">
          <cell r="Q509">
            <v>254</v>
          </cell>
        </row>
        <row r="510">
          <cell r="Q510">
            <v>254.5</v>
          </cell>
        </row>
        <row r="511">
          <cell r="Q511">
            <v>255</v>
          </cell>
        </row>
        <row r="512">
          <cell r="Q512">
            <v>255.5</v>
          </cell>
        </row>
        <row r="513">
          <cell r="Q513">
            <v>256</v>
          </cell>
        </row>
        <row r="514">
          <cell r="Q514">
            <v>256.5</v>
          </cell>
        </row>
        <row r="515">
          <cell r="Q515">
            <v>257</v>
          </cell>
        </row>
        <row r="516">
          <cell r="Q516">
            <v>257.5</v>
          </cell>
        </row>
        <row r="517">
          <cell r="Q517">
            <v>258</v>
          </cell>
        </row>
        <row r="518">
          <cell r="Q518">
            <v>258.5</v>
          </cell>
        </row>
        <row r="519">
          <cell r="Q519">
            <v>259</v>
          </cell>
        </row>
        <row r="520">
          <cell r="Q520">
            <v>259.5</v>
          </cell>
        </row>
        <row r="521">
          <cell r="Q521">
            <v>260</v>
          </cell>
        </row>
        <row r="522">
          <cell r="Q522">
            <v>260.5</v>
          </cell>
        </row>
        <row r="523">
          <cell r="Q523">
            <v>261</v>
          </cell>
        </row>
        <row r="524">
          <cell r="Q524">
            <v>261.5</v>
          </cell>
        </row>
        <row r="525">
          <cell r="Q525">
            <v>262</v>
          </cell>
        </row>
        <row r="526">
          <cell r="Q526">
            <v>262.5</v>
          </cell>
        </row>
        <row r="527">
          <cell r="Q527">
            <v>263</v>
          </cell>
        </row>
        <row r="528">
          <cell r="Q528">
            <v>263.5</v>
          </cell>
        </row>
        <row r="529">
          <cell r="Q529">
            <v>264</v>
          </cell>
        </row>
        <row r="530">
          <cell r="Q530">
            <v>264.5</v>
          </cell>
        </row>
        <row r="531">
          <cell r="Q531">
            <v>265</v>
          </cell>
        </row>
        <row r="532">
          <cell r="Q532">
            <v>265.5</v>
          </cell>
        </row>
        <row r="533">
          <cell r="Q533">
            <v>266</v>
          </cell>
        </row>
        <row r="534">
          <cell r="Q534">
            <v>266.5</v>
          </cell>
        </row>
        <row r="535">
          <cell r="Q535">
            <v>267</v>
          </cell>
        </row>
        <row r="536">
          <cell r="Q536">
            <v>267.5</v>
          </cell>
        </row>
        <row r="537">
          <cell r="Q537">
            <v>268</v>
          </cell>
        </row>
        <row r="538">
          <cell r="Q538">
            <v>268.5</v>
          </cell>
        </row>
        <row r="539">
          <cell r="Q539">
            <v>269</v>
          </cell>
        </row>
        <row r="540">
          <cell r="Q540">
            <v>269.5</v>
          </cell>
        </row>
        <row r="541">
          <cell r="Q541">
            <v>270</v>
          </cell>
        </row>
        <row r="542">
          <cell r="Q542">
            <v>270.5</v>
          </cell>
        </row>
        <row r="543">
          <cell r="Q543">
            <v>271</v>
          </cell>
        </row>
        <row r="544">
          <cell r="Q544">
            <v>271.5</v>
          </cell>
        </row>
        <row r="545">
          <cell r="Q545">
            <v>272</v>
          </cell>
        </row>
        <row r="546">
          <cell r="Q546">
            <v>272.5</v>
          </cell>
        </row>
        <row r="547">
          <cell r="Q547">
            <v>273</v>
          </cell>
        </row>
        <row r="548">
          <cell r="Q548">
            <v>273.5</v>
          </cell>
        </row>
        <row r="549">
          <cell r="Q549">
            <v>274</v>
          </cell>
        </row>
        <row r="550">
          <cell r="Q550">
            <v>274.5</v>
          </cell>
        </row>
        <row r="551">
          <cell r="Q551">
            <v>275</v>
          </cell>
        </row>
        <row r="552">
          <cell r="Q552">
            <v>275.5</v>
          </cell>
        </row>
        <row r="553">
          <cell r="Q553">
            <v>276</v>
          </cell>
        </row>
        <row r="554">
          <cell r="Q554">
            <v>276.5</v>
          </cell>
        </row>
        <row r="555">
          <cell r="Q555">
            <v>277</v>
          </cell>
        </row>
        <row r="556">
          <cell r="Q556">
            <v>277.5</v>
          </cell>
        </row>
        <row r="557">
          <cell r="Q557">
            <v>278</v>
          </cell>
        </row>
        <row r="558">
          <cell r="Q558">
            <v>278.5</v>
          </cell>
        </row>
        <row r="559">
          <cell r="Q559">
            <v>279</v>
          </cell>
        </row>
        <row r="560">
          <cell r="Q560">
            <v>279.5</v>
          </cell>
        </row>
        <row r="561">
          <cell r="Q561">
            <v>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9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3.625" style="100" customWidth="1"/>
    <col min="2" max="16384" width="9.125" style="100" customWidth="1"/>
  </cols>
  <sheetData>
    <row r="1" spans="2:13" ht="12.75">
      <c r="B1" s="104" t="s">
        <v>61</v>
      </c>
      <c r="C1" s="104"/>
      <c r="E1" s="103"/>
      <c r="F1" s="103"/>
      <c r="G1" s="103"/>
      <c r="H1" s="103"/>
      <c r="I1" s="103"/>
      <c r="J1" s="103"/>
      <c r="K1" s="103"/>
      <c r="L1" s="103"/>
      <c r="M1" s="103"/>
    </row>
    <row r="2" spans="2:13" ht="12.75">
      <c r="B2" s="104" t="s">
        <v>59</v>
      </c>
      <c r="C2" s="104"/>
      <c r="E2" s="103"/>
      <c r="F2" s="103"/>
      <c r="G2" s="103"/>
      <c r="H2" s="103"/>
      <c r="I2" s="103"/>
      <c r="J2" s="139"/>
      <c r="K2" s="103"/>
      <c r="L2" s="103"/>
      <c r="M2" s="103"/>
    </row>
    <row r="3" spans="2:13" ht="12.75">
      <c r="B3" s="104" t="s">
        <v>60</v>
      </c>
      <c r="C3" s="104"/>
      <c r="E3" s="103"/>
      <c r="F3" s="103"/>
      <c r="G3" s="103"/>
      <c r="H3" s="103"/>
      <c r="I3" s="103"/>
      <c r="J3" s="103"/>
      <c r="K3" s="103"/>
      <c r="L3" s="103"/>
      <c r="M3" s="103"/>
    </row>
    <row r="4" spans="5:8" ht="12.75">
      <c r="E4" s="103"/>
      <c r="F4" s="103"/>
      <c r="G4" s="103"/>
      <c r="H4" s="103"/>
    </row>
    <row r="5" spans="2:17" s="367" customFormat="1" ht="59.25">
      <c r="B5" s="368" t="s">
        <v>181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</row>
    <row r="6" spans="5:8" ht="12.75">
      <c r="E6" s="103"/>
      <c r="F6" s="103"/>
      <c r="G6" s="103"/>
      <c r="H6" s="103"/>
    </row>
    <row r="7" spans="5:8" ht="12.75">
      <c r="E7" s="103"/>
      <c r="F7" s="103"/>
      <c r="G7" s="103"/>
      <c r="H7" s="103"/>
    </row>
    <row r="8" spans="2:11" ht="12.75">
      <c r="B8" s="201" t="s">
        <v>104</v>
      </c>
      <c r="C8" s="460"/>
      <c r="D8" s="460"/>
      <c r="E8" s="460"/>
      <c r="F8" s="460"/>
      <c r="G8" s="460"/>
      <c r="H8" s="460"/>
      <c r="I8" s="460"/>
      <c r="J8" s="460"/>
      <c r="K8" s="460"/>
    </row>
    <row r="9" spans="2:11" ht="12.75">
      <c r="B9" s="201" t="s">
        <v>157</v>
      </c>
      <c r="C9" s="460"/>
      <c r="D9" s="460"/>
      <c r="E9" s="460"/>
      <c r="F9" s="460"/>
      <c r="G9" s="460"/>
      <c r="H9" s="460"/>
      <c r="I9" s="460"/>
      <c r="J9" s="460"/>
      <c r="K9" s="460"/>
    </row>
    <row r="10" spans="2:11" ht="12.75">
      <c r="B10" s="201" t="s">
        <v>158</v>
      </c>
      <c r="C10" s="460"/>
      <c r="D10" s="460"/>
      <c r="E10" s="460"/>
      <c r="F10" s="460"/>
      <c r="G10" s="460"/>
      <c r="H10" s="460"/>
      <c r="I10" s="460"/>
      <c r="J10" s="460"/>
      <c r="K10" s="460"/>
    </row>
    <row r="11" spans="2:11" ht="12.75">
      <c r="B11" s="201" t="s">
        <v>182</v>
      </c>
      <c r="C11" s="460"/>
      <c r="D11" s="460"/>
      <c r="E11" s="460"/>
      <c r="F11" s="460"/>
      <c r="G11" s="460"/>
      <c r="H11" s="460"/>
      <c r="I11" s="460"/>
      <c r="J11" s="460"/>
      <c r="K11" s="460"/>
    </row>
    <row r="12" ht="12.75">
      <c r="B12"/>
    </row>
    <row r="13" spans="2:13" ht="12.75">
      <c r="B13" s="191" t="s">
        <v>173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</row>
    <row r="14" spans="2:13" ht="12.75">
      <c r="B14" s="191" t="s">
        <v>172</v>
      </c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</row>
    <row r="16" spans="2:8" ht="23.25">
      <c r="B16" s="459" t="s">
        <v>186</v>
      </c>
      <c r="C16" s="460"/>
      <c r="D16" s="460"/>
      <c r="E16" s="460"/>
      <c r="F16" s="460"/>
      <c r="G16" s="460"/>
      <c r="H16" s="460"/>
    </row>
    <row r="17" spans="2:12" ht="12.75">
      <c r="B17" s="461" t="s">
        <v>187</v>
      </c>
      <c r="C17" s="461"/>
      <c r="D17" s="461"/>
      <c r="E17" s="461"/>
      <c r="F17" s="461"/>
      <c r="G17" s="461"/>
      <c r="H17" s="461"/>
      <c r="I17" s="461"/>
      <c r="J17" s="461"/>
      <c r="K17" s="461"/>
      <c r="L17" s="461"/>
    </row>
    <row r="18" spans="2:12" ht="12.75">
      <c r="B18" s="461" t="s">
        <v>188</v>
      </c>
      <c r="C18" s="461"/>
      <c r="D18" s="461"/>
      <c r="E18" s="461"/>
      <c r="F18" s="461"/>
      <c r="G18" s="461"/>
      <c r="H18" s="461"/>
      <c r="I18" s="461"/>
      <c r="J18" s="461"/>
      <c r="K18" s="461"/>
      <c r="L18" s="461"/>
    </row>
    <row r="19" spans="2:12" ht="12.75">
      <c r="B19" s="461" t="s">
        <v>189</v>
      </c>
      <c r="C19" s="461"/>
      <c r="D19" s="461"/>
      <c r="E19" s="461"/>
      <c r="F19" s="461"/>
      <c r="G19" s="461"/>
      <c r="H19" s="461"/>
      <c r="I19" s="461"/>
      <c r="J19" s="461"/>
      <c r="K19" s="461"/>
      <c r="L19" s="46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62"/>
  <sheetViews>
    <sheetView zoomScale="90" zoomScaleNormal="90" zoomScalePageLayoutView="0" workbookViewId="0" topLeftCell="B1">
      <selection activeCell="S16" sqref="S16"/>
    </sheetView>
  </sheetViews>
  <sheetFormatPr defaultColWidth="9.00390625" defaultRowHeight="12.75"/>
  <cols>
    <col min="1" max="1" width="6.875" style="184" hidden="1" customWidth="1"/>
    <col min="2" max="2" width="6.25390625" style="78" customWidth="1"/>
    <col min="3" max="3" width="4.25390625" style="70" customWidth="1"/>
    <col min="4" max="4" width="16.75390625" style="7" customWidth="1"/>
    <col min="5" max="5" width="4.75390625" style="6" customWidth="1"/>
    <col min="6" max="6" width="4.875" style="4" customWidth="1"/>
    <col min="7" max="11" width="4.75390625" style="5" customWidth="1"/>
    <col min="12" max="14" width="5.625" style="4" customWidth="1"/>
    <col min="15" max="15" width="4.875" style="58" customWidth="1"/>
    <col min="16" max="16" width="7.375" style="3" customWidth="1"/>
    <col min="17" max="17" width="8.125" style="0" customWidth="1"/>
  </cols>
  <sheetData>
    <row r="1" spans="1:17" s="281" customFormat="1" ht="32.25" customHeight="1" thickBot="1">
      <c r="A1" s="280"/>
      <c r="B1" s="521" t="s">
        <v>89</v>
      </c>
      <c r="C1" s="522"/>
      <c r="D1" s="522"/>
      <c r="E1" s="522"/>
      <c r="F1" s="522"/>
      <c r="G1" s="522"/>
      <c r="H1" s="522"/>
      <c r="I1" s="523"/>
      <c r="J1" s="524" t="str">
        <f>CONCATENATE("K ",počty!EE2)</f>
        <v>K 44</v>
      </c>
      <c r="K1" s="525"/>
      <c r="L1" s="525"/>
      <c r="M1" s="526"/>
      <c r="N1" s="527" t="str">
        <f>+počty!AM2</f>
        <v>ŽÁCI 9+10</v>
      </c>
      <c r="O1" s="528"/>
      <c r="P1" s="528"/>
      <c r="Q1" s="529"/>
    </row>
    <row r="2" spans="1:17" s="283" customFormat="1" ht="26.25" customHeight="1">
      <c r="A2" s="282"/>
      <c r="B2" s="530" t="str">
        <f>+počty!AM3</f>
        <v>XXIV. ročník Beskydského turné žáků ve skoku na lyžích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</row>
    <row r="3" spans="1:17" s="287" customFormat="1" ht="38.25" customHeight="1" thickBot="1">
      <c r="A3" s="284"/>
      <c r="B3" s="285" t="s">
        <v>156</v>
      </c>
      <c r="C3" s="286"/>
      <c r="D3" s="286"/>
      <c r="E3" s="286"/>
      <c r="F3" s="286"/>
      <c r="G3" s="286"/>
      <c r="H3" s="286"/>
      <c r="I3" s="286"/>
      <c r="K3" s="288"/>
      <c r="L3" s="288"/>
      <c r="M3" s="288"/>
      <c r="N3" s="288"/>
      <c r="O3" s="288"/>
      <c r="P3" s="289"/>
      <c r="Q3" s="290" t="str">
        <f>+počty!DR2</f>
        <v>Kozlovice</v>
      </c>
    </row>
    <row r="4" spans="1:17" s="131" customFormat="1" ht="24" customHeight="1" thickBot="1">
      <c r="A4" s="291"/>
      <c r="B4" s="531">
        <f>+počty!EA2</f>
        <v>41084</v>
      </c>
      <c r="C4" s="532"/>
      <c r="D4" s="533"/>
      <c r="E4" s="504" t="str">
        <f>CONCATENATE("skok.můstek K ",počty!EE2,"m"," (K=60b. +/-",počty!EK2,"b./m)")</f>
        <v>skok.můstek K 44m (K=60b. +/-4,4b./m)</v>
      </c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6"/>
    </row>
    <row r="5" spans="1:17" s="131" customFormat="1" ht="13.5" customHeight="1">
      <c r="A5" s="291"/>
      <c r="B5" s="292" t="s">
        <v>34</v>
      </c>
      <c r="C5" s="293"/>
      <c r="D5" s="294" t="s">
        <v>73</v>
      </c>
      <c r="E5" s="295"/>
      <c r="F5" s="296"/>
      <c r="G5" s="296" t="s">
        <v>31</v>
      </c>
      <c r="H5" s="297"/>
      <c r="I5" s="298" t="s">
        <v>3</v>
      </c>
      <c r="J5" s="299" t="s">
        <v>74</v>
      </c>
      <c r="K5" s="299"/>
      <c r="L5" s="299"/>
      <c r="M5" s="299"/>
      <c r="N5" s="299"/>
      <c r="O5" s="299"/>
      <c r="P5" s="300" t="s">
        <v>31</v>
      </c>
      <c r="Q5" s="301"/>
    </row>
    <row r="6" spans="1:17" s="131" customFormat="1" ht="13.5" customHeight="1">
      <c r="A6" s="291"/>
      <c r="B6" s="302"/>
      <c r="C6" s="303"/>
      <c r="D6" s="304"/>
      <c r="E6" s="295"/>
      <c r="F6" s="296"/>
      <c r="G6" s="296"/>
      <c r="H6" s="297"/>
      <c r="I6" s="298" t="s">
        <v>4</v>
      </c>
      <c r="J6" s="299" t="s">
        <v>75</v>
      </c>
      <c r="K6" s="299"/>
      <c r="L6" s="299"/>
      <c r="M6" s="299"/>
      <c r="N6" s="299"/>
      <c r="O6" s="299"/>
      <c r="P6" s="300" t="s">
        <v>31</v>
      </c>
      <c r="Q6" s="301"/>
    </row>
    <row r="7" spans="1:17" s="131" customFormat="1" ht="13.5" customHeight="1">
      <c r="A7" s="291"/>
      <c r="B7" s="302" t="s">
        <v>33</v>
      </c>
      <c r="C7" s="303"/>
      <c r="D7" s="304" t="s">
        <v>76</v>
      </c>
      <c r="E7" s="295"/>
      <c r="F7" s="296"/>
      <c r="G7" s="296" t="s">
        <v>31</v>
      </c>
      <c r="H7" s="297"/>
      <c r="I7" s="298" t="s">
        <v>5</v>
      </c>
      <c r="J7" s="299" t="s">
        <v>77</v>
      </c>
      <c r="K7" s="299"/>
      <c r="L7" s="299"/>
      <c r="M7" s="299"/>
      <c r="N7" s="299"/>
      <c r="O7" s="299"/>
      <c r="P7" s="300" t="s">
        <v>31</v>
      </c>
      <c r="Q7" s="301"/>
    </row>
    <row r="8" spans="1:17" s="131" customFormat="1" ht="13.5" customHeight="1">
      <c r="A8" s="291"/>
      <c r="B8" s="302"/>
      <c r="C8" s="303"/>
      <c r="D8" s="304"/>
      <c r="E8" s="295"/>
      <c r="F8" s="296"/>
      <c r="G8" s="296"/>
      <c r="H8" s="297"/>
      <c r="I8" s="298" t="s">
        <v>6</v>
      </c>
      <c r="J8" s="299" t="s">
        <v>78</v>
      </c>
      <c r="K8" s="299"/>
      <c r="L8" s="299"/>
      <c r="M8" s="299"/>
      <c r="N8" s="299"/>
      <c r="O8" s="299"/>
      <c r="P8" s="300" t="s">
        <v>36</v>
      </c>
      <c r="Q8" s="301"/>
    </row>
    <row r="9" spans="1:17" s="131" customFormat="1" ht="13.5" customHeight="1" thickBot="1">
      <c r="A9" s="291"/>
      <c r="B9" s="305" t="s">
        <v>32</v>
      </c>
      <c r="C9" s="306"/>
      <c r="D9" s="307" t="s">
        <v>74</v>
      </c>
      <c r="E9" s="308"/>
      <c r="F9" s="309"/>
      <c r="G9" s="309" t="s">
        <v>31</v>
      </c>
      <c r="H9" s="310"/>
      <c r="I9" s="311" t="s">
        <v>7</v>
      </c>
      <c r="J9" s="312" t="s">
        <v>79</v>
      </c>
      <c r="K9" s="312"/>
      <c r="L9" s="312"/>
      <c r="M9" s="312"/>
      <c r="N9" s="312"/>
      <c r="O9" s="312"/>
      <c r="P9" s="313" t="s">
        <v>31</v>
      </c>
      <c r="Q9" s="314"/>
    </row>
    <row r="10" spans="1:17" s="131" customFormat="1" ht="13.5" thickBot="1">
      <c r="A10" s="291"/>
      <c r="B10" s="519" t="s">
        <v>19</v>
      </c>
      <c r="C10" s="315" t="s">
        <v>26</v>
      </c>
      <c r="D10" s="316" t="s">
        <v>1</v>
      </c>
      <c r="E10" s="317" t="s">
        <v>67</v>
      </c>
      <c r="F10" s="318" t="s">
        <v>30</v>
      </c>
      <c r="G10" s="319" t="s">
        <v>29</v>
      </c>
      <c r="H10" s="320"/>
      <c r="I10" s="320"/>
      <c r="J10" s="320"/>
      <c r="K10" s="321"/>
      <c r="L10" s="322" t="s">
        <v>12</v>
      </c>
      <c r="M10" s="323"/>
      <c r="N10" s="324"/>
      <c r="O10" s="325" t="s">
        <v>28</v>
      </c>
      <c r="P10" s="318" t="s">
        <v>12</v>
      </c>
      <c r="Q10" s="326" t="s">
        <v>179</v>
      </c>
    </row>
    <row r="11" spans="1:17" s="131" customFormat="1" ht="13.5" thickBot="1">
      <c r="A11" s="291"/>
      <c r="B11" s="520"/>
      <c r="C11" s="327" t="s">
        <v>27</v>
      </c>
      <c r="D11" s="328" t="s">
        <v>2</v>
      </c>
      <c r="E11" s="329" t="s">
        <v>35</v>
      </c>
      <c r="F11" s="330" t="s">
        <v>15</v>
      </c>
      <c r="G11" s="331" t="s">
        <v>3</v>
      </c>
      <c r="H11" s="332" t="s">
        <v>4</v>
      </c>
      <c r="I11" s="332" t="s">
        <v>5</v>
      </c>
      <c r="J11" s="332" t="s">
        <v>6</v>
      </c>
      <c r="K11" s="333" t="s">
        <v>7</v>
      </c>
      <c r="L11" s="331" t="s">
        <v>15</v>
      </c>
      <c r="M11" s="332" t="s">
        <v>26</v>
      </c>
      <c r="N11" s="333" t="s">
        <v>17</v>
      </c>
      <c r="O11" s="334" t="s">
        <v>25</v>
      </c>
      <c r="P11" s="330" t="s">
        <v>17</v>
      </c>
      <c r="Q11" s="335" t="s">
        <v>180</v>
      </c>
    </row>
    <row r="12" spans="1:17" s="131" customFormat="1" ht="13.5" customHeight="1">
      <c r="A12" s="515">
        <v>1</v>
      </c>
      <c r="B12" s="499" t="e">
        <f>VLOOKUP(A12,počty!$AC$6:$FA$100,114,0)</f>
        <v>#N/A</v>
      </c>
      <c r="C12" s="336" t="e">
        <f>VLOOKUP(A12,počty!$AC$6:$FA$100,92,0)</f>
        <v>#N/A</v>
      </c>
      <c r="D12" s="337" t="e">
        <f>VLOOKUP(A12,počty!$AC$6:$FA$100,11,0)</f>
        <v>#N/A</v>
      </c>
      <c r="E12" s="338" t="e">
        <f>VLOOKUP(A12,počty!$AC$6:$FA$100,14,0)</f>
        <v>#N/A</v>
      </c>
      <c r="F12" s="339" t="e">
        <f>VLOOKUP(A12,počty!$AC$6:$FA$100,93,0)</f>
        <v>#N/A</v>
      </c>
      <c r="G12" s="340" t="e">
        <f>VLOOKUP(A12,počty!$AC$6:$FA$100,94,0)</f>
        <v>#N/A</v>
      </c>
      <c r="H12" s="341" t="e">
        <f>VLOOKUP(A12,počty!$AC$6:$FA$100,95,0)</f>
        <v>#N/A</v>
      </c>
      <c r="I12" s="341" t="e">
        <f>VLOOKUP(A12,počty!$AC$6:$FA$100,96,0)</f>
        <v>#N/A</v>
      </c>
      <c r="J12" s="341" t="e">
        <f>VLOOKUP(A12,počty!$AC$6:$FA$100,97,0)</f>
        <v>#N/A</v>
      </c>
      <c r="K12" s="342" t="e">
        <f>VLOOKUP(A12,počty!$AC$6:$FA$100,98,0)</f>
        <v>#N/A</v>
      </c>
      <c r="L12" s="343" t="e">
        <f>VLOOKUP(A12,počty!$AC$6:$FA$100,99,0)</f>
        <v>#N/A</v>
      </c>
      <c r="M12" s="343" t="e">
        <f>VLOOKUP(A12,počty!$AC$6:$FA$100,100,0)</f>
        <v>#N/A</v>
      </c>
      <c r="N12" s="343" t="e">
        <f>VLOOKUP(A12,počty!$AC$6:$FA$100,101,0)</f>
        <v>#N/A</v>
      </c>
      <c r="O12" s="344" t="e">
        <f>VLOOKUP(A12,počty!$AC$6:$FA$100,102,0)</f>
        <v>#N/A</v>
      </c>
      <c r="P12" s="517" t="e">
        <f>VLOOKUP(A12,počty!$AC$6:$FA$100,113,0)</f>
        <v>#N/A</v>
      </c>
      <c r="Q12" s="126" t="e">
        <f>VLOOKUP(A12,počty!$AC$6:$FA$100,116,0)</f>
        <v>#N/A</v>
      </c>
    </row>
    <row r="13" spans="1:17" s="131" customFormat="1" ht="13.5" customHeight="1" thickBot="1">
      <c r="A13" s="516"/>
      <c r="B13" s="500"/>
      <c r="C13" s="345"/>
      <c r="D13" s="346" t="e">
        <f>VLOOKUP(A12,počty!$AC$6:$FA$100,12,0)</f>
        <v>#N/A</v>
      </c>
      <c r="E13" s="347" t="e">
        <f>VLOOKUP(A12,počty!$AC$6:$FA$100,13,0)</f>
        <v>#N/A</v>
      </c>
      <c r="F13" s="348" t="e">
        <f>VLOOKUP(A12,počty!$AC$6:$FA$100,103,0)</f>
        <v>#N/A</v>
      </c>
      <c r="G13" s="349" t="e">
        <f>VLOOKUP(A12,počty!$AC$6:$FA$100,104,0)</f>
        <v>#N/A</v>
      </c>
      <c r="H13" s="350" t="e">
        <f>VLOOKUP(A12,počty!$AC$6:$FA$100,105,0)</f>
        <v>#N/A</v>
      </c>
      <c r="I13" s="350" t="e">
        <f>VLOOKUP(A12,počty!$AC$6:$FA$100,106,0)</f>
        <v>#N/A</v>
      </c>
      <c r="J13" s="350" t="e">
        <f>VLOOKUP(A12,počty!$AC$6:$FA$100,107,0)</f>
        <v>#N/A</v>
      </c>
      <c r="K13" s="351" t="e">
        <f>VLOOKUP(A12,počty!$AC$6:$FA$100,108,0)</f>
        <v>#N/A</v>
      </c>
      <c r="L13" s="352" t="e">
        <f>VLOOKUP(A12,počty!$AC$6:$FA$100,109,0)</f>
        <v>#N/A</v>
      </c>
      <c r="M13" s="352" t="e">
        <f>VLOOKUP(A12,počty!$AC$6:$FA$100,110,0)</f>
        <v>#N/A</v>
      </c>
      <c r="N13" s="352" t="e">
        <f>VLOOKUP(A12,počty!$AC$6:$FA$100,111,0)</f>
        <v>#N/A</v>
      </c>
      <c r="O13" s="353" t="e">
        <f>VLOOKUP(A12,počty!$AC$6:$FA$100,112,0)</f>
        <v>#N/A</v>
      </c>
      <c r="P13" s="518"/>
      <c r="Q13" s="127" t="e">
        <f>VLOOKUP(A12,počty!$AC$6:$FA$100,115,0)</f>
        <v>#N/A</v>
      </c>
    </row>
    <row r="14" spans="1:17" s="131" customFormat="1" ht="13.5" customHeight="1">
      <c r="A14" s="515">
        <v>2</v>
      </c>
      <c r="B14" s="499" t="e">
        <f>VLOOKUP(A14,počty!$AC$6:$FA$100,114,0)</f>
        <v>#N/A</v>
      </c>
      <c r="C14" s="336" t="e">
        <f>VLOOKUP(A14,počty!$AC$6:$FA$100,92,0)</f>
        <v>#N/A</v>
      </c>
      <c r="D14" s="337" t="e">
        <f>VLOOKUP(A14,počty!$AC$6:$FA$100,11,0)</f>
        <v>#N/A</v>
      </c>
      <c r="E14" s="338" t="e">
        <f>VLOOKUP(A14,počty!$AC$6:$FA$100,14,0)</f>
        <v>#N/A</v>
      </c>
      <c r="F14" s="339" t="e">
        <f>VLOOKUP(A14,počty!$AC$6:$FA$100,93,0)</f>
        <v>#N/A</v>
      </c>
      <c r="G14" s="340" t="e">
        <f>VLOOKUP(A14,počty!$AC$6:$FA$100,94,0)</f>
        <v>#N/A</v>
      </c>
      <c r="H14" s="341" t="e">
        <f>VLOOKUP(A14,počty!$AC$6:$FA$100,95,0)</f>
        <v>#N/A</v>
      </c>
      <c r="I14" s="341" t="e">
        <f>VLOOKUP(A14,počty!$AC$6:$FA$100,96,0)</f>
        <v>#N/A</v>
      </c>
      <c r="J14" s="341" t="e">
        <f>VLOOKUP(A14,počty!$AC$6:$FA$100,97,0)</f>
        <v>#N/A</v>
      </c>
      <c r="K14" s="342" t="e">
        <f>VLOOKUP(A14,počty!$AC$6:$FA$100,98,0)</f>
        <v>#N/A</v>
      </c>
      <c r="L14" s="343" t="e">
        <f>VLOOKUP(A14,počty!$AC$6:$FA$100,99,0)</f>
        <v>#N/A</v>
      </c>
      <c r="M14" s="343" t="e">
        <f>VLOOKUP(A14,počty!$AC$6:$FA$100,100,0)</f>
        <v>#N/A</v>
      </c>
      <c r="N14" s="343" t="e">
        <f>VLOOKUP(A14,počty!$AC$6:$FA$100,101,0)</f>
        <v>#N/A</v>
      </c>
      <c r="O14" s="344" t="e">
        <f>VLOOKUP(A14,počty!$AC$6:$FA$100,102,0)</f>
        <v>#N/A</v>
      </c>
      <c r="P14" s="517" t="e">
        <f>VLOOKUP(A14,počty!$AC$6:$FA$100,113,0)</f>
        <v>#N/A</v>
      </c>
      <c r="Q14" s="126" t="e">
        <f>VLOOKUP(A14,počty!$AC$6:$FA$100,116,0)</f>
        <v>#N/A</v>
      </c>
    </row>
    <row r="15" spans="1:17" s="131" customFormat="1" ht="13.5" customHeight="1" thickBot="1">
      <c r="A15" s="516"/>
      <c r="B15" s="500"/>
      <c r="C15" s="345"/>
      <c r="D15" s="346" t="e">
        <f>VLOOKUP(A14,počty!$AC$6:$FA$100,12,0)</f>
        <v>#N/A</v>
      </c>
      <c r="E15" s="347" t="e">
        <f>VLOOKUP(A14,počty!$AC$6:$FA$100,13,0)</f>
        <v>#N/A</v>
      </c>
      <c r="F15" s="348" t="e">
        <f>VLOOKUP(A14,počty!$AC$6:$FA$100,103,0)</f>
        <v>#N/A</v>
      </c>
      <c r="G15" s="349" t="e">
        <f>VLOOKUP(A14,počty!$AC$6:$FA$100,104,0)</f>
        <v>#N/A</v>
      </c>
      <c r="H15" s="350" t="e">
        <f>VLOOKUP(A14,počty!$AC$6:$FA$100,105,0)</f>
        <v>#N/A</v>
      </c>
      <c r="I15" s="350" t="e">
        <f>VLOOKUP(A14,počty!$AC$6:$FA$100,106,0)</f>
        <v>#N/A</v>
      </c>
      <c r="J15" s="350" t="e">
        <f>VLOOKUP(A14,počty!$AC$6:$FA$100,107,0)</f>
        <v>#N/A</v>
      </c>
      <c r="K15" s="351" t="e">
        <f>VLOOKUP(A14,počty!$AC$6:$FA$100,108,0)</f>
        <v>#N/A</v>
      </c>
      <c r="L15" s="352" t="e">
        <f>VLOOKUP(A14,počty!$AC$6:$FA$100,109,0)</f>
        <v>#N/A</v>
      </c>
      <c r="M15" s="352" t="e">
        <f>VLOOKUP(A14,počty!$AC$6:$FA$100,110,0)</f>
        <v>#N/A</v>
      </c>
      <c r="N15" s="352" t="e">
        <f>VLOOKUP(A14,počty!$AC$6:$FA$100,111,0)</f>
        <v>#N/A</v>
      </c>
      <c r="O15" s="353" t="e">
        <f>VLOOKUP(A14,počty!$AC$6:$FA$100,112,0)</f>
        <v>#N/A</v>
      </c>
      <c r="P15" s="518"/>
      <c r="Q15" s="127" t="e">
        <f>VLOOKUP(A14,počty!$AC$6:$FA$100,115,0)</f>
        <v>#N/A</v>
      </c>
    </row>
    <row r="16" spans="1:17" s="131" customFormat="1" ht="13.5" customHeight="1">
      <c r="A16" s="515">
        <v>3</v>
      </c>
      <c r="B16" s="499" t="e">
        <f>VLOOKUP(A16,počty!$AC$6:$FA$100,114,0)</f>
        <v>#N/A</v>
      </c>
      <c r="C16" s="336" t="e">
        <f>VLOOKUP(A16,počty!$AC$6:$FA$100,92,0)</f>
        <v>#N/A</v>
      </c>
      <c r="D16" s="337" t="e">
        <f>VLOOKUP(A16,počty!$AC$6:$FA$100,11,0)</f>
        <v>#N/A</v>
      </c>
      <c r="E16" s="338" t="e">
        <f>VLOOKUP(A16,počty!$AC$6:$FA$100,14,0)</f>
        <v>#N/A</v>
      </c>
      <c r="F16" s="339" t="e">
        <f>VLOOKUP(A16,počty!$AC$6:$FA$100,93,0)</f>
        <v>#N/A</v>
      </c>
      <c r="G16" s="340" t="e">
        <f>VLOOKUP(A16,počty!$AC$6:$FA$100,94,0)</f>
        <v>#N/A</v>
      </c>
      <c r="H16" s="341" t="e">
        <f>VLOOKUP(A16,počty!$AC$6:$FA$100,95,0)</f>
        <v>#N/A</v>
      </c>
      <c r="I16" s="341" t="e">
        <f>VLOOKUP(A16,počty!$AC$6:$FA$100,96,0)</f>
        <v>#N/A</v>
      </c>
      <c r="J16" s="341" t="e">
        <f>VLOOKUP(A16,počty!$AC$6:$FA$100,97,0)</f>
        <v>#N/A</v>
      </c>
      <c r="K16" s="342" t="e">
        <f>VLOOKUP(A16,počty!$AC$6:$FA$100,98,0)</f>
        <v>#N/A</v>
      </c>
      <c r="L16" s="343" t="e">
        <f>VLOOKUP(A16,počty!$AC$6:$FA$100,99,0)</f>
        <v>#N/A</v>
      </c>
      <c r="M16" s="343" t="e">
        <f>VLOOKUP(A16,počty!$AC$6:$FA$100,100,0)</f>
        <v>#N/A</v>
      </c>
      <c r="N16" s="343" t="e">
        <f>VLOOKUP(A16,počty!$AC$6:$FA$100,101,0)</f>
        <v>#N/A</v>
      </c>
      <c r="O16" s="344" t="e">
        <f>VLOOKUP(A16,počty!$AC$6:$FA$100,102,0)</f>
        <v>#N/A</v>
      </c>
      <c r="P16" s="517" t="e">
        <f>VLOOKUP(A16,počty!$AC$6:$FA$100,113,0)</f>
        <v>#N/A</v>
      </c>
      <c r="Q16" s="126" t="e">
        <f>VLOOKUP(A16,počty!$AC$6:$FA$100,116,0)</f>
        <v>#N/A</v>
      </c>
    </row>
    <row r="17" spans="1:17" s="131" customFormat="1" ht="13.5" customHeight="1" thickBot="1">
      <c r="A17" s="516"/>
      <c r="B17" s="500"/>
      <c r="C17" s="345"/>
      <c r="D17" s="346" t="e">
        <f>VLOOKUP(A16,počty!$AC$6:$FA$100,12,0)</f>
        <v>#N/A</v>
      </c>
      <c r="E17" s="347" t="e">
        <f>VLOOKUP(A16,počty!$AC$6:$FA$100,13,0)</f>
        <v>#N/A</v>
      </c>
      <c r="F17" s="348" t="e">
        <f>VLOOKUP(A16,počty!$AC$6:$FA$100,103,0)</f>
        <v>#N/A</v>
      </c>
      <c r="G17" s="349" t="e">
        <f>VLOOKUP(A16,počty!$AC$6:$FA$100,104,0)</f>
        <v>#N/A</v>
      </c>
      <c r="H17" s="350" t="e">
        <f>VLOOKUP(A16,počty!$AC$6:$FA$100,105,0)</f>
        <v>#N/A</v>
      </c>
      <c r="I17" s="350" t="e">
        <f>VLOOKUP(A16,počty!$AC$6:$FA$100,106,0)</f>
        <v>#N/A</v>
      </c>
      <c r="J17" s="350" t="e">
        <f>VLOOKUP(A16,počty!$AC$6:$FA$100,107,0)</f>
        <v>#N/A</v>
      </c>
      <c r="K17" s="351" t="e">
        <f>VLOOKUP(A16,počty!$AC$6:$FA$100,108,0)</f>
        <v>#N/A</v>
      </c>
      <c r="L17" s="352" t="e">
        <f>VLOOKUP(A16,počty!$AC$6:$FA$100,109,0)</f>
        <v>#N/A</v>
      </c>
      <c r="M17" s="352" t="e">
        <f>VLOOKUP(A16,počty!$AC$6:$FA$100,110,0)</f>
        <v>#N/A</v>
      </c>
      <c r="N17" s="352" t="e">
        <f>VLOOKUP(A16,počty!$AC$6:$FA$100,111,0)</f>
        <v>#N/A</v>
      </c>
      <c r="O17" s="353" t="e">
        <f>VLOOKUP(A16,počty!$AC$6:$FA$100,112,0)</f>
        <v>#N/A</v>
      </c>
      <c r="P17" s="518"/>
      <c r="Q17" s="127" t="e">
        <f>VLOOKUP(A16,počty!$AC$6:$FA$100,115,0)</f>
        <v>#N/A</v>
      </c>
    </row>
    <row r="18" spans="1:17" s="131" customFormat="1" ht="13.5" customHeight="1">
      <c r="A18" s="515">
        <v>4</v>
      </c>
      <c r="B18" s="499" t="e">
        <f>VLOOKUP(A18,počty!$AC$6:$FA$100,114,0)</f>
        <v>#N/A</v>
      </c>
      <c r="C18" s="336" t="e">
        <f>VLOOKUP(A18,počty!$AC$6:$FA$100,92,0)</f>
        <v>#N/A</v>
      </c>
      <c r="D18" s="337" t="e">
        <f>VLOOKUP(A18,počty!$AC$6:$FA$100,11,0)</f>
        <v>#N/A</v>
      </c>
      <c r="E18" s="338" t="e">
        <f>VLOOKUP(A18,počty!$AC$6:$FA$100,14,0)</f>
        <v>#N/A</v>
      </c>
      <c r="F18" s="339" t="e">
        <f>VLOOKUP(A18,počty!$AC$6:$FA$100,93,0)</f>
        <v>#N/A</v>
      </c>
      <c r="G18" s="340" t="e">
        <f>VLOOKUP(A18,počty!$AC$6:$FA$100,94,0)</f>
        <v>#N/A</v>
      </c>
      <c r="H18" s="341" t="e">
        <f>VLOOKUP(A18,počty!$AC$6:$FA$100,95,0)</f>
        <v>#N/A</v>
      </c>
      <c r="I18" s="341" t="e">
        <f>VLOOKUP(A18,počty!$AC$6:$FA$100,96,0)</f>
        <v>#N/A</v>
      </c>
      <c r="J18" s="341" t="e">
        <f>VLOOKUP(A18,počty!$AC$6:$FA$100,97,0)</f>
        <v>#N/A</v>
      </c>
      <c r="K18" s="342" t="e">
        <f>VLOOKUP(A18,počty!$AC$6:$FA$100,98,0)</f>
        <v>#N/A</v>
      </c>
      <c r="L18" s="343" t="e">
        <f>VLOOKUP(A18,počty!$AC$6:$FA$100,99,0)</f>
        <v>#N/A</v>
      </c>
      <c r="M18" s="343" t="e">
        <f>VLOOKUP(A18,počty!$AC$6:$FA$100,100,0)</f>
        <v>#N/A</v>
      </c>
      <c r="N18" s="343" t="e">
        <f>VLOOKUP(A18,počty!$AC$6:$FA$100,101,0)</f>
        <v>#N/A</v>
      </c>
      <c r="O18" s="344" t="e">
        <f>VLOOKUP(A18,počty!$AC$6:$FA$100,102,0)</f>
        <v>#N/A</v>
      </c>
      <c r="P18" s="517" t="e">
        <f>VLOOKUP(A18,počty!$AC$6:$FA$100,113,0)</f>
        <v>#N/A</v>
      </c>
      <c r="Q18" s="126" t="e">
        <f>VLOOKUP(A18,počty!$AC$6:$FA$100,116,0)</f>
        <v>#N/A</v>
      </c>
    </row>
    <row r="19" spans="1:17" s="131" customFormat="1" ht="13.5" customHeight="1" thickBot="1">
      <c r="A19" s="516"/>
      <c r="B19" s="500"/>
      <c r="C19" s="345"/>
      <c r="D19" s="346" t="e">
        <f>VLOOKUP(A18,počty!$AC$6:$FA$100,12,0)</f>
        <v>#N/A</v>
      </c>
      <c r="E19" s="347" t="e">
        <f>VLOOKUP(A18,počty!$AC$6:$FA$100,13,0)</f>
        <v>#N/A</v>
      </c>
      <c r="F19" s="348" t="e">
        <f>VLOOKUP(A18,počty!$AC$6:$FA$100,103,0)</f>
        <v>#N/A</v>
      </c>
      <c r="G19" s="349" t="e">
        <f>VLOOKUP(A18,počty!$AC$6:$FA$100,104,0)</f>
        <v>#N/A</v>
      </c>
      <c r="H19" s="350" t="e">
        <f>VLOOKUP(A18,počty!$AC$6:$FA$100,105,0)</f>
        <v>#N/A</v>
      </c>
      <c r="I19" s="350" t="e">
        <f>VLOOKUP(A18,počty!$AC$6:$FA$100,106,0)</f>
        <v>#N/A</v>
      </c>
      <c r="J19" s="350" t="e">
        <f>VLOOKUP(A18,počty!$AC$6:$FA$100,107,0)</f>
        <v>#N/A</v>
      </c>
      <c r="K19" s="351" t="e">
        <f>VLOOKUP(A18,počty!$AC$6:$FA$100,108,0)</f>
        <v>#N/A</v>
      </c>
      <c r="L19" s="352" t="e">
        <f>VLOOKUP(A18,počty!$AC$6:$FA$100,109,0)</f>
        <v>#N/A</v>
      </c>
      <c r="M19" s="352" t="e">
        <f>VLOOKUP(A18,počty!$AC$6:$FA$100,110,0)</f>
        <v>#N/A</v>
      </c>
      <c r="N19" s="352" t="e">
        <f>VLOOKUP(A18,počty!$AC$6:$FA$100,111,0)</f>
        <v>#N/A</v>
      </c>
      <c r="O19" s="353" t="e">
        <f>VLOOKUP(A18,počty!$AC$6:$FA$100,112,0)</f>
        <v>#N/A</v>
      </c>
      <c r="P19" s="518"/>
      <c r="Q19" s="127" t="e">
        <f>VLOOKUP(A18,počty!$AC$6:$FA$100,115,0)</f>
        <v>#N/A</v>
      </c>
    </row>
    <row r="20" spans="1:17" s="131" customFormat="1" ht="13.5" customHeight="1">
      <c r="A20" s="515">
        <v>5</v>
      </c>
      <c r="B20" s="499" t="e">
        <f>VLOOKUP(A20,počty!$AC$6:$FA$100,114,0)</f>
        <v>#N/A</v>
      </c>
      <c r="C20" s="336" t="e">
        <f>VLOOKUP(A20,počty!$AC$6:$FA$100,92,0)</f>
        <v>#N/A</v>
      </c>
      <c r="D20" s="337" t="e">
        <f>VLOOKUP(A20,počty!$AC$6:$FA$100,11,0)</f>
        <v>#N/A</v>
      </c>
      <c r="E20" s="338" t="e">
        <f>VLOOKUP(A20,počty!$AC$6:$FA$100,14,0)</f>
        <v>#N/A</v>
      </c>
      <c r="F20" s="339" t="e">
        <f>VLOOKUP(A20,počty!$AC$6:$FA$100,93,0)</f>
        <v>#N/A</v>
      </c>
      <c r="G20" s="340" t="e">
        <f>VLOOKUP(A20,počty!$AC$6:$FA$100,94,0)</f>
        <v>#N/A</v>
      </c>
      <c r="H20" s="341" t="e">
        <f>VLOOKUP(A20,počty!$AC$6:$FA$100,95,0)</f>
        <v>#N/A</v>
      </c>
      <c r="I20" s="341" t="e">
        <f>VLOOKUP(A20,počty!$AC$6:$FA$100,96,0)</f>
        <v>#N/A</v>
      </c>
      <c r="J20" s="341" t="e">
        <f>VLOOKUP(A20,počty!$AC$6:$FA$100,97,0)</f>
        <v>#N/A</v>
      </c>
      <c r="K20" s="342" t="e">
        <f>VLOOKUP(A20,počty!$AC$6:$FA$100,98,0)</f>
        <v>#N/A</v>
      </c>
      <c r="L20" s="343" t="e">
        <f>VLOOKUP(A20,počty!$AC$6:$FA$100,99,0)</f>
        <v>#N/A</v>
      </c>
      <c r="M20" s="343" t="e">
        <f>VLOOKUP(A20,počty!$AC$6:$FA$100,100,0)</f>
        <v>#N/A</v>
      </c>
      <c r="N20" s="343" t="e">
        <f>VLOOKUP(A20,počty!$AC$6:$FA$100,101,0)</f>
        <v>#N/A</v>
      </c>
      <c r="O20" s="344" t="e">
        <f>VLOOKUP(A20,počty!$AC$6:$FA$100,102,0)</f>
        <v>#N/A</v>
      </c>
      <c r="P20" s="517" t="e">
        <f>VLOOKUP(A20,počty!$AC$6:$FA$100,113,0)</f>
        <v>#N/A</v>
      </c>
      <c r="Q20" s="126" t="e">
        <f>VLOOKUP(A20,počty!$AC$6:$FA$100,116,0)</f>
        <v>#N/A</v>
      </c>
    </row>
    <row r="21" spans="1:17" s="131" customFormat="1" ht="13.5" customHeight="1" thickBot="1">
      <c r="A21" s="516"/>
      <c r="B21" s="500"/>
      <c r="C21" s="345"/>
      <c r="D21" s="346" t="e">
        <f>VLOOKUP(A20,počty!$AC$6:$FA$100,12,0)</f>
        <v>#N/A</v>
      </c>
      <c r="E21" s="347" t="e">
        <f>VLOOKUP(A20,počty!$AC$6:$FA$100,13,0)</f>
        <v>#N/A</v>
      </c>
      <c r="F21" s="348" t="e">
        <f>VLOOKUP(A20,počty!$AC$6:$FA$100,103,0)</f>
        <v>#N/A</v>
      </c>
      <c r="G21" s="349" t="e">
        <f>VLOOKUP(A20,počty!$AC$6:$FA$100,104,0)</f>
        <v>#N/A</v>
      </c>
      <c r="H21" s="350" t="e">
        <f>VLOOKUP(A20,počty!$AC$6:$FA$100,105,0)</f>
        <v>#N/A</v>
      </c>
      <c r="I21" s="350" t="e">
        <f>VLOOKUP(A20,počty!$AC$6:$FA$100,106,0)</f>
        <v>#N/A</v>
      </c>
      <c r="J21" s="350" t="e">
        <f>VLOOKUP(A20,počty!$AC$6:$FA$100,107,0)</f>
        <v>#N/A</v>
      </c>
      <c r="K21" s="351" t="e">
        <f>VLOOKUP(A20,počty!$AC$6:$FA$100,108,0)</f>
        <v>#N/A</v>
      </c>
      <c r="L21" s="352" t="e">
        <f>VLOOKUP(A20,počty!$AC$6:$FA$100,109,0)</f>
        <v>#N/A</v>
      </c>
      <c r="M21" s="352" t="e">
        <f>VLOOKUP(A20,počty!$AC$6:$FA$100,110,0)</f>
        <v>#N/A</v>
      </c>
      <c r="N21" s="352" t="e">
        <f>VLOOKUP(A20,počty!$AC$6:$FA$100,111,0)</f>
        <v>#N/A</v>
      </c>
      <c r="O21" s="353" t="e">
        <f>VLOOKUP(A20,počty!$AC$6:$FA$100,112,0)</f>
        <v>#N/A</v>
      </c>
      <c r="P21" s="518"/>
      <c r="Q21" s="127" t="e">
        <f>VLOOKUP(A20,počty!$AC$6:$FA$100,115,0)</f>
        <v>#N/A</v>
      </c>
    </row>
    <row r="22" spans="1:17" s="131" customFormat="1" ht="13.5" customHeight="1">
      <c r="A22" s="515">
        <v>6</v>
      </c>
      <c r="B22" s="499" t="e">
        <f>VLOOKUP(A22,počty!$AC$6:$FA$100,114,0)</f>
        <v>#N/A</v>
      </c>
      <c r="C22" s="336" t="e">
        <f>VLOOKUP(A22,počty!$AC$6:$FA$100,92,0)</f>
        <v>#N/A</v>
      </c>
      <c r="D22" s="337" t="e">
        <f>VLOOKUP(A22,počty!$AC$6:$FA$100,11,0)</f>
        <v>#N/A</v>
      </c>
      <c r="E22" s="338" t="e">
        <f>VLOOKUP(A22,počty!$AC$6:$FA$100,14,0)</f>
        <v>#N/A</v>
      </c>
      <c r="F22" s="339" t="e">
        <f>VLOOKUP(A22,počty!$AC$6:$FA$100,93,0)</f>
        <v>#N/A</v>
      </c>
      <c r="G22" s="340" t="e">
        <f>VLOOKUP(A22,počty!$AC$6:$FA$100,94,0)</f>
        <v>#N/A</v>
      </c>
      <c r="H22" s="341" t="e">
        <f>VLOOKUP(A22,počty!$AC$6:$FA$100,95,0)</f>
        <v>#N/A</v>
      </c>
      <c r="I22" s="341" t="e">
        <f>VLOOKUP(A22,počty!$AC$6:$FA$100,96,0)</f>
        <v>#N/A</v>
      </c>
      <c r="J22" s="341" t="e">
        <f>VLOOKUP(A22,počty!$AC$6:$FA$100,97,0)</f>
        <v>#N/A</v>
      </c>
      <c r="K22" s="342" t="e">
        <f>VLOOKUP(A22,počty!$AC$6:$FA$100,98,0)</f>
        <v>#N/A</v>
      </c>
      <c r="L22" s="343" t="e">
        <f>VLOOKUP(A22,počty!$AC$6:$FA$100,99,0)</f>
        <v>#N/A</v>
      </c>
      <c r="M22" s="343" t="e">
        <f>VLOOKUP(A22,počty!$AC$6:$FA$100,100,0)</f>
        <v>#N/A</v>
      </c>
      <c r="N22" s="343" t="e">
        <f>VLOOKUP(A22,počty!$AC$6:$FA$100,101,0)</f>
        <v>#N/A</v>
      </c>
      <c r="O22" s="344" t="e">
        <f>VLOOKUP(A22,počty!$AC$6:$FA$100,102,0)</f>
        <v>#N/A</v>
      </c>
      <c r="P22" s="517" t="e">
        <f>VLOOKUP(A22,počty!$AC$6:$FA$100,113,0)</f>
        <v>#N/A</v>
      </c>
      <c r="Q22" s="126" t="e">
        <f>VLOOKUP(A22,počty!$AC$6:$FA$100,116,0)</f>
        <v>#N/A</v>
      </c>
    </row>
    <row r="23" spans="1:17" s="131" customFormat="1" ht="13.5" customHeight="1" thickBot="1">
      <c r="A23" s="516"/>
      <c r="B23" s="500"/>
      <c r="C23" s="345"/>
      <c r="D23" s="346" t="e">
        <f>VLOOKUP(A22,počty!$AC$6:$FA$100,12,0)</f>
        <v>#N/A</v>
      </c>
      <c r="E23" s="347" t="e">
        <f>VLOOKUP(A22,počty!$AC$6:$FA$100,13,0)</f>
        <v>#N/A</v>
      </c>
      <c r="F23" s="348" t="e">
        <f>VLOOKUP(A22,počty!$AC$6:$FA$100,103,0)</f>
        <v>#N/A</v>
      </c>
      <c r="G23" s="349" t="e">
        <f>VLOOKUP(A22,počty!$AC$6:$FA$100,104,0)</f>
        <v>#N/A</v>
      </c>
      <c r="H23" s="350" t="e">
        <f>VLOOKUP(A22,počty!$AC$6:$FA$100,105,0)</f>
        <v>#N/A</v>
      </c>
      <c r="I23" s="350" t="e">
        <f>VLOOKUP(A22,počty!$AC$6:$FA$100,106,0)</f>
        <v>#N/A</v>
      </c>
      <c r="J23" s="350" t="e">
        <f>VLOOKUP(A22,počty!$AC$6:$FA$100,107,0)</f>
        <v>#N/A</v>
      </c>
      <c r="K23" s="351" t="e">
        <f>VLOOKUP(A22,počty!$AC$6:$FA$100,108,0)</f>
        <v>#N/A</v>
      </c>
      <c r="L23" s="352" t="e">
        <f>VLOOKUP(A22,počty!$AC$6:$FA$100,109,0)</f>
        <v>#N/A</v>
      </c>
      <c r="M23" s="352" t="e">
        <f>VLOOKUP(A22,počty!$AC$6:$FA$100,110,0)</f>
        <v>#N/A</v>
      </c>
      <c r="N23" s="352" t="e">
        <f>VLOOKUP(A22,počty!$AC$6:$FA$100,111,0)</f>
        <v>#N/A</v>
      </c>
      <c r="O23" s="353" t="e">
        <f>VLOOKUP(A22,počty!$AC$6:$FA$100,112,0)</f>
        <v>#N/A</v>
      </c>
      <c r="P23" s="518"/>
      <c r="Q23" s="127" t="e">
        <f>VLOOKUP(A22,počty!$AC$6:$FA$100,115,0)</f>
        <v>#N/A</v>
      </c>
    </row>
    <row r="24" spans="1:17" s="131" customFormat="1" ht="13.5" customHeight="1">
      <c r="A24" s="515">
        <v>7</v>
      </c>
      <c r="B24" s="499" t="e">
        <f>VLOOKUP(A24,počty!$AC$6:$FA$100,114,0)</f>
        <v>#N/A</v>
      </c>
      <c r="C24" s="336" t="e">
        <f>VLOOKUP(A24,počty!$AC$6:$FA$100,92,0)</f>
        <v>#N/A</v>
      </c>
      <c r="D24" s="337" t="e">
        <f>VLOOKUP(A24,počty!$AC$6:$FA$100,11,0)</f>
        <v>#N/A</v>
      </c>
      <c r="E24" s="338" t="e">
        <f>VLOOKUP(A24,počty!$AC$6:$FA$100,14,0)</f>
        <v>#N/A</v>
      </c>
      <c r="F24" s="339" t="e">
        <f>VLOOKUP(A24,počty!$AC$6:$FA$100,93,0)</f>
        <v>#N/A</v>
      </c>
      <c r="G24" s="340" t="e">
        <f>VLOOKUP(A24,počty!$AC$6:$FA$100,94,0)</f>
        <v>#N/A</v>
      </c>
      <c r="H24" s="341" t="e">
        <f>VLOOKUP(A24,počty!$AC$6:$FA$100,95,0)</f>
        <v>#N/A</v>
      </c>
      <c r="I24" s="341" t="e">
        <f>VLOOKUP(A24,počty!$AC$6:$FA$100,96,0)</f>
        <v>#N/A</v>
      </c>
      <c r="J24" s="341" t="e">
        <f>VLOOKUP(A24,počty!$AC$6:$FA$100,97,0)</f>
        <v>#N/A</v>
      </c>
      <c r="K24" s="342" t="e">
        <f>VLOOKUP(A24,počty!$AC$6:$FA$100,98,0)</f>
        <v>#N/A</v>
      </c>
      <c r="L24" s="343" t="e">
        <f>VLOOKUP(A24,počty!$AC$6:$FA$100,99,0)</f>
        <v>#N/A</v>
      </c>
      <c r="M24" s="343" t="e">
        <f>VLOOKUP(A24,počty!$AC$6:$FA$100,100,0)</f>
        <v>#N/A</v>
      </c>
      <c r="N24" s="343" t="e">
        <f>VLOOKUP(A24,počty!$AC$6:$FA$100,101,0)</f>
        <v>#N/A</v>
      </c>
      <c r="O24" s="344" t="e">
        <f>VLOOKUP(A24,počty!$AC$6:$FA$100,102,0)</f>
        <v>#N/A</v>
      </c>
      <c r="P24" s="517" t="e">
        <f>VLOOKUP(A24,počty!$AC$6:$FA$100,113,0)</f>
        <v>#N/A</v>
      </c>
      <c r="Q24" s="126" t="e">
        <f>VLOOKUP(A24,počty!$AC$6:$FA$100,116,0)</f>
        <v>#N/A</v>
      </c>
    </row>
    <row r="25" spans="1:17" s="131" customFormat="1" ht="13.5" customHeight="1" thickBot="1">
      <c r="A25" s="516"/>
      <c r="B25" s="500"/>
      <c r="C25" s="345"/>
      <c r="D25" s="346" t="e">
        <f>VLOOKUP(A24,počty!$AC$6:$FA$100,12,0)</f>
        <v>#N/A</v>
      </c>
      <c r="E25" s="347" t="e">
        <f>VLOOKUP(A24,počty!$AC$6:$FA$100,13,0)</f>
        <v>#N/A</v>
      </c>
      <c r="F25" s="348" t="e">
        <f>VLOOKUP(A24,počty!$AC$6:$FA$100,103,0)</f>
        <v>#N/A</v>
      </c>
      <c r="G25" s="349" t="e">
        <f>VLOOKUP(A24,počty!$AC$6:$FA$100,104,0)</f>
        <v>#N/A</v>
      </c>
      <c r="H25" s="350" t="e">
        <f>VLOOKUP(A24,počty!$AC$6:$FA$100,105,0)</f>
        <v>#N/A</v>
      </c>
      <c r="I25" s="350" t="e">
        <f>VLOOKUP(A24,počty!$AC$6:$FA$100,106,0)</f>
        <v>#N/A</v>
      </c>
      <c r="J25" s="350" t="e">
        <f>VLOOKUP(A24,počty!$AC$6:$FA$100,107,0)</f>
        <v>#N/A</v>
      </c>
      <c r="K25" s="351" t="e">
        <f>VLOOKUP(A24,počty!$AC$6:$FA$100,108,0)</f>
        <v>#N/A</v>
      </c>
      <c r="L25" s="352" t="e">
        <f>VLOOKUP(A24,počty!$AC$6:$FA$100,109,0)</f>
        <v>#N/A</v>
      </c>
      <c r="M25" s="352" t="e">
        <f>VLOOKUP(A24,počty!$AC$6:$FA$100,110,0)</f>
        <v>#N/A</v>
      </c>
      <c r="N25" s="352" t="e">
        <f>VLOOKUP(A24,počty!$AC$6:$FA$100,111,0)</f>
        <v>#N/A</v>
      </c>
      <c r="O25" s="353" t="e">
        <f>VLOOKUP(A24,počty!$AC$6:$FA$100,112,0)</f>
        <v>#N/A</v>
      </c>
      <c r="P25" s="518"/>
      <c r="Q25" s="127" t="e">
        <f>VLOOKUP(A24,počty!$AC$6:$FA$100,115,0)</f>
        <v>#N/A</v>
      </c>
    </row>
    <row r="26" spans="1:17" s="131" customFormat="1" ht="13.5" customHeight="1">
      <c r="A26" s="515">
        <v>8</v>
      </c>
      <c r="B26" s="499" t="e">
        <f>VLOOKUP(A26,počty!$AC$6:$FA$100,114,0)</f>
        <v>#N/A</v>
      </c>
      <c r="C26" s="336" t="e">
        <f>VLOOKUP(A26,počty!$AC$6:$FA$100,92,0)</f>
        <v>#N/A</v>
      </c>
      <c r="D26" s="337" t="e">
        <f>VLOOKUP(A26,počty!$AC$6:$FA$100,11,0)</f>
        <v>#N/A</v>
      </c>
      <c r="E26" s="338" t="e">
        <f>VLOOKUP(A26,počty!$AC$6:$FA$100,14,0)</f>
        <v>#N/A</v>
      </c>
      <c r="F26" s="339" t="e">
        <f>VLOOKUP(A26,počty!$AC$6:$FA$100,93,0)</f>
        <v>#N/A</v>
      </c>
      <c r="G26" s="340" t="e">
        <f>VLOOKUP(A26,počty!$AC$6:$FA$100,94,0)</f>
        <v>#N/A</v>
      </c>
      <c r="H26" s="341" t="e">
        <f>VLOOKUP(A26,počty!$AC$6:$FA$100,95,0)</f>
        <v>#N/A</v>
      </c>
      <c r="I26" s="341" t="e">
        <f>VLOOKUP(A26,počty!$AC$6:$FA$100,96,0)</f>
        <v>#N/A</v>
      </c>
      <c r="J26" s="341" t="e">
        <f>VLOOKUP(A26,počty!$AC$6:$FA$100,97,0)</f>
        <v>#N/A</v>
      </c>
      <c r="K26" s="342" t="e">
        <f>VLOOKUP(A26,počty!$AC$6:$FA$100,98,0)</f>
        <v>#N/A</v>
      </c>
      <c r="L26" s="343" t="e">
        <f>VLOOKUP(A26,počty!$AC$6:$FA$100,99,0)</f>
        <v>#N/A</v>
      </c>
      <c r="M26" s="343" t="e">
        <f>VLOOKUP(A26,počty!$AC$6:$FA$100,100,0)</f>
        <v>#N/A</v>
      </c>
      <c r="N26" s="343" t="e">
        <f>VLOOKUP(A26,počty!$AC$6:$FA$100,101,0)</f>
        <v>#N/A</v>
      </c>
      <c r="O26" s="344" t="e">
        <f>VLOOKUP(A26,počty!$AC$6:$FA$100,102,0)</f>
        <v>#N/A</v>
      </c>
      <c r="P26" s="517" t="e">
        <f>VLOOKUP(A26,počty!$AC$6:$FA$100,113,0)</f>
        <v>#N/A</v>
      </c>
      <c r="Q26" s="126" t="e">
        <f>VLOOKUP(A26,počty!$AC$6:$FA$100,116,0)</f>
        <v>#N/A</v>
      </c>
    </row>
    <row r="27" spans="1:17" s="131" customFormat="1" ht="13.5" customHeight="1" thickBot="1">
      <c r="A27" s="516"/>
      <c r="B27" s="500"/>
      <c r="C27" s="345"/>
      <c r="D27" s="346" t="e">
        <f>VLOOKUP(A26,počty!$AC$6:$FA$100,12,0)</f>
        <v>#N/A</v>
      </c>
      <c r="E27" s="347" t="e">
        <f>VLOOKUP(A26,počty!$AC$6:$FA$100,13,0)</f>
        <v>#N/A</v>
      </c>
      <c r="F27" s="348" t="e">
        <f>VLOOKUP(A26,počty!$AC$6:$FA$100,103,0)</f>
        <v>#N/A</v>
      </c>
      <c r="G27" s="349" t="e">
        <f>VLOOKUP(A26,počty!$AC$6:$FA$100,104,0)</f>
        <v>#N/A</v>
      </c>
      <c r="H27" s="350" t="e">
        <f>VLOOKUP(A26,počty!$AC$6:$FA$100,105,0)</f>
        <v>#N/A</v>
      </c>
      <c r="I27" s="350" t="e">
        <f>VLOOKUP(A26,počty!$AC$6:$FA$100,106,0)</f>
        <v>#N/A</v>
      </c>
      <c r="J27" s="350" t="e">
        <f>VLOOKUP(A26,počty!$AC$6:$FA$100,107,0)</f>
        <v>#N/A</v>
      </c>
      <c r="K27" s="351" t="e">
        <f>VLOOKUP(A26,počty!$AC$6:$FA$100,108,0)</f>
        <v>#N/A</v>
      </c>
      <c r="L27" s="352" t="e">
        <f>VLOOKUP(A26,počty!$AC$6:$FA$100,109,0)</f>
        <v>#N/A</v>
      </c>
      <c r="M27" s="352" t="e">
        <f>VLOOKUP(A26,počty!$AC$6:$FA$100,110,0)</f>
        <v>#N/A</v>
      </c>
      <c r="N27" s="352" t="e">
        <f>VLOOKUP(A26,počty!$AC$6:$FA$100,111,0)</f>
        <v>#N/A</v>
      </c>
      <c r="O27" s="353" t="e">
        <f>VLOOKUP(A26,počty!$AC$6:$FA$100,112,0)</f>
        <v>#N/A</v>
      </c>
      <c r="P27" s="518"/>
      <c r="Q27" s="127" t="e">
        <f>VLOOKUP(A26,počty!$AC$6:$FA$100,115,0)</f>
        <v>#N/A</v>
      </c>
    </row>
    <row r="28" spans="1:17" s="131" customFormat="1" ht="13.5" customHeight="1">
      <c r="A28" s="515">
        <v>9</v>
      </c>
      <c r="B28" s="499" t="e">
        <f>VLOOKUP(A28,počty!$AC$6:$FA$100,114,0)</f>
        <v>#N/A</v>
      </c>
      <c r="C28" s="336" t="e">
        <f>VLOOKUP(A28,počty!$AC$6:$FA$100,92,0)</f>
        <v>#N/A</v>
      </c>
      <c r="D28" s="337" t="e">
        <f>VLOOKUP(A28,počty!$AC$6:$FA$100,11,0)</f>
        <v>#N/A</v>
      </c>
      <c r="E28" s="338" t="e">
        <f>VLOOKUP(A28,počty!$AC$6:$FA$100,14,0)</f>
        <v>#N/A</v>
      </c>
      <c r="F28" s="339" t="e">
        <f>VLOOKUP(A28,počty!$AC$6:$FA$100,93,0)</f>
        <v>#N/A</v>
      </c>
      <c r="G28" s="340" t="e">
        <f>VLOOKUP(A28,počty!$AC$6:$FA$100,94,0)</f>
        <v>#N/A</v>
      </c>
      <c r="H28" s="341" t="e">
        <f>VLOOKUP(A28,počty!$AC$6:$FA$100,95,0)</f>
        <v>#N/A</v>
      </c>
      <c r="I28" s="341" t="e">
        <f>VLOOKUP(A28,počty!$AC$6:$FA$100,96,0)</f>
        <v>#N/A</v>
      </c>
      <c r="J28" s="341" t="e">
        <f>VLOOKUP(A28,počty!$AC$6:$FA$100,97,0)</f>
        <v>#N/A</v>
      </c>
      <c r="K28" s="342" t="e">
        <f>VLOOKUP(A28,počty!$AC$6:$FA$100,98,0)</f>
        <v>#N/A</v>
      </c>
      <c r="L28" s="343" t="e">
        <f>VLOOKUP(A28,počty!$AC$6:$FA$100,99,0)</f>
        <v>#N/A</v>
      </c>
      <c r="M28" s="343" t="e">
        <f>VLOOKUP(A28,počty!$AC$6:$FA$100,100,0)</f>
        <v>#N/A</v>
      </c>
      <c r="N28" s="343" t="e">
        <f>VLOOKUP(A28,počty!$AC$6:$FA$100,101,0)</f>
        <v>#N/A</v>
      </c>
      <c r="O28" s="344" t="e">
        <f>VLOOKUP(A28,počty!$AC$6:$FA$100,102,0)</f>
        <v>#N/A</v>
      </c>
      <c r="P28" s="517" t="e">
        <f>VLOOKUP(A28,počty!$AC$6:$FA$100,113,0)</f>
        <v>#N/A</v>
      </c>
      <c r="Q28" s="126" t="e">
        <f>VLOOKUP(A28,počty!$AC$6:$FA$100,116,0)</f>
        <v>#N/A</v>
      </c>
    </row>
    <row r="29" spans="1:17" s="131" customFormat="1" ht="13.5" customHeight="1" thickBot="1">
      <c r="A29" s="516"/>
      <c r="B29" s="500"/>
      <c r="C29" s="345"/>
      <c r="D29" s="346" t="e">
        <f>VLOOKUP(A28,počty!$AC$6:$FA$100,12,0)</f>
        <v>#N/A</v>
      </c>
      <c r="E29" s="347" t="e">
        <f>VLOOKUP(A28,počty!$AC$6:$FA$100,13,0)</f>
        <v>#N/A</v>
      </c>
      <c r="F29" s="348" t="e">
        <f>VLOOKUP(A28,počty!$AC$6:$FA$100,103,0)</f>
        <v>#N/A</v>
      </c>
      <c r="G29" s="349" t="e">
        <f>VLOOKUP(A28,počty!$AC$6:$FA$100,104,0)</f>
        <v>#N/A</v>
      </c>
      <c r="H29" s="350" t="e">
        <f>VLOOKUP(A28,počty!$AC$6:$FA$100,105,0)</f>
        <v>#N/A</v>
      </c>
      <c r="I29" s="350" t="e">
        <f>VLOOKUP(A28,počty!$AC$6:$FA$100,106,0)</f>
        <v>#N/A</v>
      </c>
      <c r="J29" s="350" t="e">
        <f>VLOOKUP(A28,počty!$AC$6:$FA$100,107,0)</f>
        <v>#N/A</v>
      </c>
      <c r="K29" s="351" t="e">
        <f>VLOOKUP(A28,počty!$AC$6:$FA$100,108,0)</f>
        <v>#N/A</v>
      </c>
      <c r="L29" s="352" t="e">
        <f>VLOOKUP(A28,počty!$AC$6:$FA$100,109,0)</f>
        <v>#N/A</v>
      </c>
      <c r="M29" s="352" t="e">
        <f>VLOOKUP(A28,počty!$AC$6:$FA$100,110,0)</f>
        <v>#N/A</v>
      </c>
      <c r="N29" s="352" t="e">
        <f>VLOOKUP(A28,počty!$AC$6:$FA$100,111,0)</f>
        <v>#N/A</v>
      </c>
      <c r="O29" s="353" t="e">
        <f>VLOOKUP(A28,počty!$AC$6:$FA$100,112,0)</f>
        <v>#N/A</v>
      </c>
      <c r="P29" s="518"/>
      <c r="Q29" s="127" t="e">
        <f>VLOOKUP(A28,počty!$AC$6:$FA$100,115,0)</f>
        <v>#N/A</v>
      </c>
    </row>
    <row r="30" spans="1:17" s="131" customFormat="1" ht="13.5" customHeight="1">
      <c r="A30" s="515">
        <v>10</v>
      </c>
      <c r="B30" s="499" t="e">
        <f>VLOOKUP(A30,počty!$AC$6:$FA$100,114,0)</f>
        <v>#N/A</v>
      </c>
      <c r="C30" s="336" t="e">
        <f>VLOOKUP(A30,počty!$AC$6:$FA$100,92,0)</f>
        <v>#N/A</v>
      </c>
      <c r="D30" s="337" t="e">
        <f>VLOOKUP(A30,počty!$AC$6:$FA$100,11,0)</f>
        <v>#N/A</v>
      </c>
      <c r="E30" s="338" t="e">
        <f>VLOOKUP(A30,počty!$AC$6:$FA$100,14,0)</f>
        <v>#N/A</v>
      </c>
      <c r="F30" s="339" t="e">
        <f>VLOOKUP(A30,počty!$AC$6:$FA$100,93,0)</f>
        <v>#N/A</v>
      </c>
      <c r="G30" s="340" t="e">
        <f>VLOOKUP(A30,počty!$AC$6:$FA$100,94,0)</f>
        <v>#N/A</v>
      </c>
      <c r="H30" s="341" t="e">
        <f>VLOOKUP(A30,počty!$AC$6:$FA$100,95,0)</f>
        <v>#N/A</v>
      </c>
      <c r="I30" s="341" t="e">
        <f>VLOOKUP(A30,počty!$AC$6:$FA$100,96,0)</f>
        <v>#N/A</v>
      </c>
      <c r="J30" s="341" t="e">
        <f>VLOOKUP(A30,počty!$AC$6:$FA$100,97,0)</f>
        <v>#N/A</v>
      </c>
      <c r="K30" s="342" t="e">
        <f>VLOOKUP(A30,počty!$AC$6:$FA$100,98,0)</f>
        <v>#N/A</v>
      </c>
      <c r="L30" s="343" t="e">
        <f>VLOOKUP(A30,počty!$AC$6:$FA$100,99,0)</f>
        <v>#N/A</v>
      </c>
      <c r="M30" s="343" t="e">
        <f>VLOOKUP(A30,počty!$AC$6:$FA$100,100,0)</f>
        <v>#N/A</v>
      </c>
      <c r="N30" s="343" t="e">
        <f>VLOOKUP(A30,počty!$AC$6:$FA$100,101,0)</f>
        <v>#N/A</v>
      </c>
      <c r="O30" s="344" t="e">
        <f>VLOOKUP(A30,počty!$AC$6:$FA$100,102,0)</f>
        <v>#N/A</v>
      </c>
      <c r="P30" s="517" t="e">
        <f>VLOOKUP(A30,počty!$AC$6:$FA$100,113,0)</f>
        <v>#N/A</v>
      </c>
      <c r="Q30" s="126" t="e">
        <f>VLOOKUP(A30,počty!$AC$6:$FA$100,116,0)</f>
        <v>#N/A</v>
      </c>
    </row>
    <row r="31" spans="1:17" s="131" customFormat="1" ht="13.5" customHeight="1" thickBot="1">
      <c r="A31" s="516"/>
      <c r="B31" s="500"/>
      <c r="C31" s="345"/>
      <c r="D31" s="346" t="e">
        <f>VLOOKUP(A30,počty!$AC$6:$FA$100,12,0)</f>
        <v>#N/A</v>
      </c>
      <c r="E31" s="347" t="e">
        <f>VLOOKUP(A30,počty!$AC$6:$FA$100,13,0)</f>
        <v>#N/A</v>
      </c>
      <c r="F31" s="348" t="e">
        <f>VLOOKUP(A30,počty!$AC$6:$FA$100,103,0)</f>
        <v>#N/A</v>
      </c>
      <c r="G31" s="349" t="e">
        <f>VLOOKUP(A30,počty!$AC$6:$FA$100,104,0)</f>
        <v>#N/A</v>
      </c>
      <c r="H31" s="350" t="e">
        <f>VLOOKUP(A30,počty!$AC$6:$FA$100,105,0)</f>
        <v>#N/A</v>
      </c>
      <c r="I31" s="350" t="e">
        <f>VLOOKUP(A30,počty!$AC$6:$FA$100,106,0)</f>
        <v>#N/A</v>
      </c>
      <c r="J31" s="350" t="e">
        <f>VLOOKUP(A30,počty!$AC$6:$FA$100,107,0)</f>
        <v>#N/A</v>
      </c>
      <c r="K31" s="351" t="e">
        <f>VLOOKUP(A30,počty!$AC$6:$FA$100,108,0)</f>
        <v>#N/A</v>
      </c>
      <c r="L31" s="352" t="e">
        <f>VLOOKUP(A30,počty!$AC$6:$FA$100,109,0)</f>
        <v>#N/A</v>
      </c>
      <c r="M31" s="352" t="e">
        <f>VLOOKUP(A30,počty!$AC$6:$FA$100,110,0)</f>
        <v>#N/A</v>
      </c>
      <c r="N31" s="352" t="e">
        <f>VLOOKUP(A30,počty!$AC$6:$FA$100,111,0)</f>
        <v>#N/A</v>
      </c>
      <c r="O31" s="353" t="e">
        <f>VLOOKUP(A30,počty!$AC$6:$FA$100,112,0)</f>
        <v>#N/A</v>
      </c>
      <c r="P31" s="518"/>
      <c r="Q31" s="127" t="e">
        <f>VLOOKUP(A30,počty!$AC$6:$FA$100,115,0)</f>
        <v>#N/A</v>
      </c>
    </row>
    <row r="32" spans="1:17" s="131" customFormat="1" ht="13.5" customHeight="1">
      <c r="A32" s="515">
        <v>11</v>
      </c>
      <c r="B32" s="499" t="e">
        <f>VLOOKUP(A32,počty!$AC$6:$FA$100,114,0)</f>
        <v>#N/A</v>
      </c>
      <c r="C32" s="336" t="e">
        <f>VLOOKUP(A32,počty!$AC$6:$FA$100,92,0)</f>
        <v>#N/A</v>
      </c>
      <c r="D32" s="337" t="e">
        <f>VLOOKUP(A32,počty!$AC$6:$FA$100,11,0)</f>
        <v>#N/A</v>
      </c>
      <c r="E32" s="338" t="e">
        <f>VLOOKUP(A32,počty!$AC$6:$FA$100,14,0)</f>
        <v>#N/A</v>
      </c>
      <c r="F32" s="339" t="e">
        <f>VLOOKUP(A32,počty!$AC$6:$FA$100,93,0)</f>
        <v>#N/A</v>
      </c>
      <c r="G32" s="340" t="e">
        <f>VLOOKUP(A32,počty!$AC$6:$FA$100,94,0)</f>
        <v>#N/A</v>
      </c>
      <c r="H32" s="341" t="e">
        <f>VLOOKUP(A32,počty!$AC$6:$FA$100,95,0)</f>
        <v>#N/A</v>
      </c>
      <c r="I32" s="341" t="e">
        <f>VLOOKUP(A32,počty!$AC$6:$FA$100,96,0)</f>
        <v>#N/A</v>
      </c>
      <c r="J32" s="341" t="e">
        <f>VLOOKUP(A32,počty!$AC$6:$FA$100,97,0)</f>
        <v>#N/A</v>
      </c>
      <c r="K32" s="342" t="e">
        <f>VLOOKUP(A32,počty!$AC$6:$FA$100,98,0)</f>
        <v>#N/A</v>
      </c>
      <c r="L32" s="343" t="e">
        <f>VLOOKUP(A32,počty!$AC$6:$FA$100,99,0)</f>
        <v>#N/A</v>
      </c>
      <c r="M32" s="343" t="e">
        <f>VLOOKUP(A32,počty!$AC$6:$FA$100,100,0)</f>
        <v>#N/A</v>
      </c>
      <c r="N32" s="343" t="e">
        <f>VLOOKUP(A32,počty!$AC$6:$FA$100,101,0)</f>
        <v>#N/A</v>
      </c>
      <c r="O32" s="344" t="e">
        <f>VLOOKUP(A32,počty!$AC$6:$FA$100,102,0)</f>
        <v>#N/A</v>
      </c>
      <c r="P32" s="517" t="e">
        <f>VLOOKUP(A32,počty!$AC$6:$FA$100,113,0)</f>
        <v>#N/A</v>
      </c>
      <c r="Q32" s="126" t="e">
        <f>VLOOKUP(A32,počty!$AC$6:$FA$100,116,0)</f>
        <v>#N/A</v>
      </c>
    </row>
    <row r="33" spans="1:17" s="131" customFormat="1" ht="13.5" customHeight="1" thickBot="1">
      <c r="A33" s="516"/>
      <c r="B33" s="500"/>
      <c r="C33" s="345"/>
      <c r="D33" s="346" t="e">
        <f>VLOOKUP(A32,počty!$AC$6:$FA$100,12,0)</f>
        <v>#N/A</v>
      </c>
      <c r="E33" s="347" t="e">
        <f>VLOOKUP(A32,počty!$AC$6:$FA$100,13,0)</f>
        <v>#N/A</v>
      </c>
      <c r="F33" s="348" t="e">
        <f>VLOOKUP(A32,počty!$AC$6:$FA$100,103,0)</f>
        <v>#N/A</v>
      </c>
      <c r="G33" s="349" t="e">
        <f>VLOOKUP(A32,počty!$AC$6:$FA$100,104,0)</f>
        <v>#N/A</v>
      </c>
      <c r="H33" s="350" t="e">
        <f>VLOOKUP(A32,počty!$AC$6:$FA$100,105,0)</f>
        <v>#N/A</v>
      </c>
      <c r="I33" s="350" t="e">
        <f>VLOOKUP(A32,počty!$AC$6:$FA$100,106,0)</f>
        <v>#N/A</v>
      </c>
      <c r="J33" s="350" t="e">
        <f>VLOOKUP(A32,počty!$AC$6:$FA$100,107,0)</f>
        <v>#N/A</v>
      </c>
      <c r="K33" s="351" t="e">
        <f>VLOOKUP(A32,počty!$AC$6:$FA$100,108,0)</f>
        <v>#N/A</v>
      </c>
      <c r="L33" s="352" t="e">
        <f>VLOOKUP(A32,počty!$AC$6:$FA$100,109,0)</f>
        <v>#N/A</v>
      </c>
      <c r="M33" s="352" t="e">
        <f>VLOOKUP(A32,počty!$AC$6:$FA$100,110,0)</f>
        <v>#N/A</v>
      </c>
      <c r="N33" s="352" t="e">
        <f>VLOOKUP(A32,počty!$AC$6:$FA$100,111,0)</f>
        <v>#N/A</v>
      </c>
      <c r="O33" s="353" t="e">
        <f>VLOOKUP(A32,počty!$AC$6:$FA$100,112,0)</f>
        <v>#N/A</v>
      </c>
      <c r="P33" s="518"/>
      <c r="Q33" s="127" t="e">
        <f>VLOOKUP(A32,počty!$AC$6:$FA$100,115,0)</f>
        <v>#N/A</v>
      </c>
    </row>
    <row r="34" spans="1:17" s="131" customFormat="1" ht="13.5" customHeight="1">
      <c r="A34" s="515">
        <v>12</v>
      </c>
      <c r="B34" s="499" t="e">
        <f>VLOOKUP(A34,počty!$AC$6:$FA$100,114,0)</f>
        <v>#N/A</v>
      </c>
      <c r="C34" s="336" t="e">
        <f>VLOOKUP(A34,počty!$AC$6:$FA$100,92,0)</f>
        <v>#N/A</v>
      </c>
      <c r="D34" s="337" t="e">
        <f>VLOOKUP(A34,počty!$AC$6:$FA$100,11,0)</f>
        <v>#N/A</v>
      </c>
      <c r="E34" s="338" t="e">
        <f>VLOOKUP(A34,počty!$AC$6:$FA$100,14,0)</f>
        <v>#N/A</v>
      </c>
      <c r="F34" s="339" t="e">
        <f>VLOOKUP(A34,počty!$AC$6:$FA$100,93,0)</f>
        <v>#N/A</v>
      </c>
      <c r="G34" s="340" t="e">
        <f>VLOOKUP(A34,počty!$AC$6:$FA$100,94,0)</f>
        <v>#N/A</v>
      </c>
      <c r="H34" s="341" t="e">
        <f>VLOOKUP(A34,počty!$AC$6:$FA$100,95,0)</f>
        <v>#N/A</v>
      </c>
      <c r="I34" s="341" t="e">
        <f>VLOOKUP(A34,počty!$AC$6:$FA$100,96,0)</f>
        <v>#N/A</v>
      </c>
      <c r="J34" s="341" t="e">
        <f>VLOOKUP(A34,počty!$AC$6:$FA$100,97,0)</f>
        <v>#N/A</v>
      </c>
      <c r="K34" s="342" t="e">
        <f>VLOOKUP(A34,počty!$AC$6:$FA$100,98,0)</f>
        <v>#N/A</v>
      </c>
      <c r="L34" s="343" t="e">
        <f>VLOOKUP(A34,počty!$AC$6:$FA$100,99,0)</f>
        <v>#N/A</v>
      </c>
      <c r="M34" s="343" t="e">
        <f>VLOOKUP(A34,počty!$AC$6:$FA$100,100,0)</f>
        <v>#N/A</v>
      </c>
      <c r="N34" s="343" t="e">
        <f>VLOOKUP(A34,počty!$AC$6:$FA$100,101,0)</f>
        <v>#N/A</v>
      </c>
      <c r="O34" s="344" t="e">
        <f>VLOOKUP(A34,počty!$AC$6:$FA$100,102,0)</f>
        <v>#N/A</v>
      </c>
      <c r="P34" s="517" t="e">
        <f>VLOOKUP(A34,počty!$AC$6:$FA$100,113,0)</f>
        <v>#N/A</v>
      </c>
      <c r="Q34" s="126" t="e">
        <f>VLOOKUP(A34,počty!$AC$6:$FA$100,116,0)</f>
        <v>#N/A</v>
      </c>
    </row>
    <row r="35" spans="1:17" s="131" customFormat="1" ht="13.5" customHeight="1" thickBot="1">
      <c r="A35" s="516"/>
      <c r="B35" s="500"/>
      <c r="C35" s="345"/>
      <c r="D35" s="346" t="e">
        <f>VLOOKUP(A34,počty!$AC$6:$FA$100,12,0)</f>
        <v>#N/A</v>
      </c>
      <c r="E35" s="347" t="e">
        <f>VLOOKUP(A34,počty!$AC$6:$FA$100,13,0)</f>
        <v>#N/A</v>
      </c>
      <c r="F35" s="348" t="e">
        <f>VLOOKUP(A34,počty!$AC$6:$FA$100,103,0)</f>
        <v>#N/A</v>
      </c>
      <c r="G35" s="349" t="e">
        <f>VLOOKUP(A34,počty!$AC$6:$FA$100,104,0)</f>
        <v>#N/A</v>
      </c>
      <c r="H35" s="350" t="e">
        <f>VLOOKUP(A34,počty!$AC$6:$FA$100,105,0)</f>
        <v>#N/A</v>
      </c>
      <c r="I35" s="350" t="e">
        <f>VLOOKUP(A34,počty!$AC$6:$FA$100,106,0)</f>
        <v>#N/A</v>
      </c>
      <c r="J35" s="350" t="e">
        <f>VLOOKUP(A34,počty!$AC$6:$FA$100,107,0)</f>
        <v>#N/A</v>
      </c>
      <c r="K35" s="351" t="e">
        <f>VLOOKUP(A34,počty!$AC$6:$FA$100,108,0)</f>
        <v>#N/A</v>
      </c>
      <c r="L35" s="352" t="e">
        <f>VLOOKUP(A34,počty!$AC$6:$FA$100,109,0)</f>
        <v>#N/A</v>
      </c>
      <c r="M35" s="352" t="e">
        <f>VLOOKUP(A34,počty!$AC$6:$FA$100,110,0)</f>
        <v>#N/A</v>
      </c>
      <c r="N35" s="352" t="e">
        <f>VLOOKUP(A34,počty!$AC$6:$FA$100,111,0)</f>
        <v>#N/A</v>
      </c>
      <c r="O35" s="353" t="e">
        <f>VLOOKUP(A34,počty!$AC$6:$FA$100,112,0)</f>
        <v>#N/A</v>
      </c>
      <c r="P35" s="518"/>
      <c r="Q35" s="127" t="e">
        <f>VLOOKUP(A34,počty!$AC$6:$FA$100,115,0)</f>
        <v>#N/A</v>
      </c>
    </row>
    <row r="36" spans="1:17" s="131" customFormat="1" ht="13.5" customHeight="1">
      <c r="A36" s="515">
        <v>13</v>
      </c>
      <c r="B36" s="499" t="e">
        <f>VLOOKUP(A36,počty!$AC$6:$FA$100,114,0)</f>
        <v>#N/A</v>
      </c>
      <c r="C36" s="336" t="e">
        <f>VLOOKUP(A36,počty!$AC$6:$FA$100,92,0)</f>
        <v>#N/A</v>
      </c>
      <c r="D36" s="337" t="e">
        <f>VLOOKUP(A36,počty!$AC$6:$FA$100,11,0)</f>
        <v>#N/A</v>
      </c>
      <c r="E36" s="338" t="e">
        <f>VLOOKUP(A36,počty!$AC$6:$FA$100,14,0)</f>
        <v>#N/A</v>
      </c>
      <c r="F36" s="339" t="e">
        <f>VLOOKUP(A36,počty!$AC$6:$FA$100,93,0)</f>
        <v>#N/A</v>
      </c>
      <c r="G36" s="340" t="e">
        <f>VLOOKUP(A36,počty!$AC$6:$FA$100,94,0)</f>
        <v>#N/A</v>
      </c>
      <c r="H36" s="341" t="e">
        <f>VLOOKUP(A36,počty!$AC$6:$FA$100,95,0)</f>
        <v>#N/A</v>
      </c>
      <c r="I36" s="341" t="e">
        <f>VLOOKUP(A36,počty!$AC$6:$FA$100,96,0)</f>
        <v>#N/A</v>
      </c>
      <c r="J36" s="341" t="e">
        <f>VLOOKUP(A36,počty!$AC$6:$FA$100,97,0)</f>
        <v>#N/A</v>
      </c>
      <c r="K36" s="342" t="e">
        <f>VLOOKUP(A36,počty!$AC$6:$FA$100,98,0)</f>
        <v>#N/A</v>
      </c>
      <c r="L36" s="343" t="e">
        <f>VLOOKUP(A36,počty!$AC$6:$FA$100,99,0)</f>
        <v>#N/A</v>
      </c>
      <c r="M36" s="343" t="e">
        <f>VLOOKUP(A36,počty!$AC$6:$FA$100,100,0)</f>
        <v>#N/A</v>
      </c>
      <c r="N36" s="343" t="e">
        <f>VLOOKUP(A36,počty!$AC$6:$FA$100,101,0)</f>
        <v>#N/A</v>
      </c>
      <c r="O36" s="344" t="e">
        <f>VLOOKUP(A36,počty!$AC$6:$FA$100,102,0)</f>
        <v>#N/A</v>
      </c>
      <c r="P36" s="517" t="e">
        <f>VLOOKUP(A36,počty!$AC$6:$FA$100,113,0)</f>
        <v>#N/A</v>
      </c>
      <c r="Q36" s="126" t="e">
        <f>VLOOKUP(A36,počty!$AC$6:$FA$100,116,0)</f>
        <v>#N/A</v>
      </c>
    </row>
    <row r="37" spans="1:17" s="131" customFormat="1" ht="13.5" customHeight="1" thickBot="1">
      <c r="A37" s="516"/>
      <c r="B37" s="500"/>
      <c r="C37" s="345"/>
      <c r="D37" s="346" t="e">
        <f>VLOOKUP(A36,počty!$AC$6:$FA$100,12,0)</f>
        <v>#N/A</v>
      </c>
      <c r="E37" s="347" t="e">
        <f>VLOOKUP(A36,počty!$AC$6:$FA$100,13,0)</f>
        <v>#N/A</v>
      </c>
      <c r="F37" s="348" t="e">
        <f>VLOOKUP(A36,počty!$AC$6:$FA$100,103,0)</f>
        <v>#N/A</v>
      </c>
      <c r="G37" s="349" t="e">
        <f>VLOOKUP(A36,počty!$AC$6:$FA$100,104,0)</f>
        <v>#N/A</v>
      </c>
      <c r="H37" s="350" t="e">
        <f>VLOOKUP(A36,počty!$AC$6:$FA$100,105,0)</f>
        <v>#N/A</v>
      </c>
      <c r="I37" s="350" t="e">
        <f>VLOOKUP(A36,počty!$AC$6:$FA$100,106,0)</f>
        <v>#N/A</v>
      </c>
      <c r="J37" s="350" t="e">
        <f>VLOOKUP(A36,počty!$AC$6:$FA$100,107,0)</f>
        <v>#N/A</v>
      </c>
      <c r="K37" s="351" t="e">
        <f>VLOOKUP(A36,počty!$AC$6:$FA$100,108,0)</f>
        <v>#N/A</v>
      </c>
      <c r="L37" s="352" t="e">
        <f>VLOOKUP(A36,počty!$AC$6:$FA$100,109,0)</f>
        <v>#N/A</v>
      </c>
      <c r="M37" s="352" t="e">
        <f>VLOOKUP(A36,počty!$AC$6:$FA$100,110,0)</f>
        <v>#N/A</v>
      </c>
      <c r="N37" s="352" t="e">
        <f>VLOOKUP(A36,počty!$AC$6:$FA$100,111,0)</f>
        <v>#N/A</v>
      </c>
      <c r="O37" s="353" t="e">
        <f>VLOOKUP(A36,počty!$AC$6:$FA$100,112,0)</f>
        <v>#N/A</v>
      </c>
      <c r="P37" s="518"/>
      <c r="Q37" s="127" t="e">
        <f>VLOOKUP(A36,počty!$AC$6:$FA$100,115,0)</f>
        <v>#N/A</v>
      </c>
    </row>
    <row r="38" spans="1:17" s="131" customFormat="1" ht="13.5" customHeight="1">
      <c r="A38" s="515">
        <v>14</v>
      </c>
      <c r="B38" s="499" t="e">
        <f>VLOOKUP(A38,počty!$AC$6:$FA$100,114,0)</f>
        <v>#N/A</v>
      </c>
      <c r="C38" s="336" t="e">
        <f>VLOOKUP(A38,počty!$AC$6:$FA$100,92,0)</f>
        <v>#N/A</v>
      </c>
      <c r="D38" s="337" t="e">
        <f>VLOOKUP(A38,počty!$AC$6:$FA$100,11,0)</f>
        <v>#N/A</v>
      </c>
      <c r="E38" s="338" t="e">
        <f>VLOOKUP(A38,počty!$AC$6:$FA$100,14,0)</f>
        <v>#N/A</v>
      </c>
      <c r="F38" s="339" t="e">
        <f>VLOOKUP(A38,počty!$AC$6:$FA$100,93,0)</f>
        <v>#N/A</v>
      </c>
      <c r="G38" s="340" t="e">
        <f>VLOOKUP(A38,počty!$AC$6:$FA$100,94,0)</f>
        <v>#N/A</v>
      </c>
      <c r="H38" s="341" t="e">
        <f>VLOOKUP(A38,počty!$AC$6:$FA$100,95,0)</f>
        <v>#N/A</v>
      </c>
      <c r="I38" s="341" t="e">
        <f>VLOOKUP(A38,počty!$AC$6:$FA$100,96,0)</f>
        <v>#N/A</v>
      </c>
      <c r="J38" s="341" t="e">
        <f>VLOOKUP(A38,počty!$AC$6:$FA$100,97,0)</f>
        <v>#N/A</v>
      </c>
      <c r="K38" s="342" t="e">
        <f>VLOOKUP(A38,počty!$AC$6:$FA$100,98,0)</f>
        <v>#N/A</v>
      </c>
      <c r="L38" s="343" t="e">
        <f>VLOOKUP(A38,počty!$AC$6:$FA$100,99,0)</f>
        <v>#N/A</v>
      </c>
      <c r="M38" s="343" t="e">
        <f>VLOOKUP(A38,počty!$AC$6:$FA$100,100,0)</f>
        <v>#N/A</v>
      </c>
      <c r="N38" s="343" t="e">
        <f>VLOOKUP(A38,počty!$AC$6:$FA$100,101,0)</f>
        <v>#N/A</v>
      </c>
      <c r="O38" s="344" t="e">
        <f>VLOOKUP(A38,počty!$AC$6:$FA$100,102,0)</f>
        <v>#N/A</v>
      </c>
      <c r="P38" s="517" t="e">
        <f>VLOOKUP(A38,počty!$AC$6:$FA$100,113,0)</f>
        <v>#N/A</v>
      </c>
      <c r="Q38" s="126" t="e">
        <f>VLOOKUP(A38,počty!$AC$6:$FA$100,116,0)</f>
        <v>#N/A</v>
      </c>
    </row>
    <row r="39" spans="1:17" s="131" customFormat="1" ht="13.5" customHeight="1" thickBot="1">
      <c r="A39" s="516"/>
      <c r="B39" s="500"/>
      <c r="C39" s="345"/>
      <c r="D39" s="346" t="e">
        <f>VLOOKUP(A38,počty!$AC$6:$FA$100,12,0)</f>
        <v>#N/A</v>
      </c>
      <c r="E39" s="347" t="e">
        <f>VLOOKUP(A38,počty!$AC$6:$FA$100,13,0)</f>
        <v>#N/A</v>
      </c>
      <c r="F39" s="348" t="e">
        <f>VLOOKUP(A38,počty!$AC$6:$FA$100,103,0)</f>
        <v>#N/A</v>
      </c>
      <c r="G39" s="349" t="e">
        <f>VLOOKUP(A38,počty!$AC$6:$FA$100,104,0)</f>
        <v>#N/A</v>
      </c>
      <c r="H39" s="350" t="e">
        <f>VLOOKUP(A38,počty!$AC$6:$FA$100,105,0)</f>
        <v>#N/A</v>
      </c>
      <c r="I39" s="350" t="e">
        <f>VLOOKUP(A38,počty!$AC$6:$FA$100,106,0)</f>
        <v>#N/A</v>
      </c>
      <c r="J39" s="350" t="e">
        <f>VLOOKUP(A38,počty!$AC$6:$FA$100,107,0)</f>
        <v>#N/A</v>
      </c>
      <c r="K39" s="351" t="e">
        <f>VLOOKUP(A38,počty!$AC$6:$FA$100,108,0)</f>
        <v>#N/A</v>
      </c>
      <c r="L39" s="352" t="e">
        <f>VLOOKUP(A38,počty!$AC$6:$FA$100,109,0)</f>
        <v>#N/A</v>
      </c>
      <c r="M39" s="352" t="e">
        <f>VLOOKUP(A38,počty!$AC$6:$FA$100,110,0)</f>
        <v>#N/A</v>
      </c>
      <c r="N39" s="352" t="e">
        <f>VLOOKUP(A38,počty!$AC$6:$FA$100,111,0)</f>
        <v>#N/A</v>
      </c>
      <c r="O39" s="353" t="e">
        <f>VLOOKUP(A38,počty!$AC$6:$FA$100,112,0)</f>
        <v>#N/A</v>
      </c>
      <c r="P39" s="518"/>
      <c r="Q39" s="127" t="e">
        <f>VLOOKUP(A38,počty!$AC$6:$FA$100,115,0)</f>
        <v>#N/A</v>
      </c>
    </row>
    <row r="40" spans="1:17" s="131" customFormat="1" ht="13.5" customHeight="1">
      <c r="A40" s="515">
        <v>15</v>
      </c>
      <c r="B40" s="499" t="e">
        <f>VLOOKUP(A40,počty!$AC$6:$FA$100,114,0)</f>
        <v>#N/A</v>
      </c>
      <c r="C40" s="336" t="e">
        <f>VLOOKUP(A40,počty!$AC$6:$FA$100,92,0)</f>
        <v>#N/A</v>
      </c>
      <c r="D40" s="337" t="e">
        <f>VLOOKUP(A40,počty!$AC$6:$FA$100,11,0)</f>
        <v>#N/A</v>
      </c>
      <c r="E40" s="338" t="e">
        <f>VLOOKUP(A40,počty!$AC$6:$FA$100,14,0)</f>
        <v>#N/A</v>
      </c>
      <c r="F40" s="339" t="e">
        <f>VLOOKUP(A40,počty!$AC$6:$FA$100,93,0)</f>
        <v>#N/A</v>
      </c>
      <c r="G40" s="340" t="e">
        <f>VLOOKUP(A40,počty!$AC$6:$FA$100,94,0)</f>
        <v>#N/A</v>
      </c>
      <c r="H40" s="341" t="e">
        <f>VLOOKUP(A40,počty!$AC$6:$FA$100,95,0)</f>
        <v>#N/A</v>
      </c>
      <c r="I40" s="341" t="e">
        <f>VLOOKUP(A40,počty!$AC$6:$FA$100,96,0)</f>
        <v>#N/A</v>
      </c>
      <c r="J40" s="341" t="e">
        <f>VLOOKUP(A40,počty!$AC$6:$FA$100,97,0)</f>
        <v>#N/A</v>
      </c>
      <c r="K40" s="342" t="e">
        <f>VLOOKUP(A40,počty!$AC$6:$FA$100,98,0)</f>
        <v>#N/A</v>
      </c>
      <c r="L40" s="343" t="e">
        <f>VLOOKUP(A40,počty!$AC$6:$FA$100,99,0)</f>
        <v>#N/A</v>
      </c>
      <c r="M40" s="343" t="e">
        <f>VLOOKUP(A40,počty!$AC$6:$FA$100,100,0)</f>
        <v>#N/A</v>
      </c>
      <c r="N40" s="343" t="e">
        <f>VLOOKUP(A40,počty!$AC$6:$FA$100,101,0)</f>
        <v>#N/A</v>
      </c>
      <c r="O40" s="344" t="e">
        <f>VLOOKUP(A40,počty!$AC$6:$FA$100,102,0)</f>
        <v>#N/A</v>
      </c>
      <c r="P40" s="517" t="e">
        <f>VLOOKUP(A40,počty!$AC$6:$FA$100,113,0)</f>
        <v>#N/A</v>
      </c>
      <c r="Q40" s="126" t="e">
        <f>VLOOKUP(A40,počty!$AC$6:$FA$100,116,0)</f>
        <v>#N/A</v>
      </c>
    </row>
    <row r="41" spans="1:17" s="131" customFormat="1" ht="13.5" customHeight="1" thickBot="1">
      <c r="A41" s="516"/>
      <c r="B41" s="500"/>
      <c r="C41" s="345"/>
      <c r="D41" s="346" t="e">
        <f>VLOOKUP(A40,počty!$AC$6:$FA$100,12,0)</f>
        <v>#N/A</v>
      </c>
      <c r="E41" s="347" t="e">
        <f>VLOOKUP(A40,počty!$AC$6:$FA$100,13,0)</f>
        <v>#N/A</v>
      </c>
      <c r="F41" s="348" t="e">
        <f>VLOOKUP(A40,počty!$AC$6:$FA$100,103,0)</f>
        <v>#N/A</v>
      </c>
      <c r="G41" s="349" t="e">
        <f>VLOOKUP(A40,počty!$AC$6:$FA$100,104,0)</f>
        <v>#N/A</v>
      </c>
      <c r="H41" s="350" t="e">
        <f>VLOOKUP(A40,počty!$AC$6:$FA$100,105,0)</f>
        <v>#N/A</v>
      </c>
      <c r="I41" s="350" t="e">
        <f>VLOOKUP(A40,počty!$AC$6:$FA$100,106,0)</f>
        <v>#N/A</v>
      </c>
      <c r="J41" s="350" t="e">
        <f>VLOOKUP(A40,počty!$AC$6:$FA$100,107,0)</f>
        <v>#N/A</v>
      </c>
      <c r="K41" s="351" t="e">
        <f>VLOOKUP(A40,počty!$AC$6:$FA$100,108,0)</f>
        <v>#N/A</v>
      </c>
      <c r="L41" s="352" t="e">
        <f>VLOOKUP(A40,počty!$AC$6:$FA$100,109,0)</f>
        <v>#N/A</v>
      </c>
      <c r="M41" s="352" t="e">
        <f>VLOOKUP(A40,počty!$AC$6:$FA$100,110,0)</f>
        <v>#N/A</v>
      </c>
      <c r="N41" s="352" t="e">
        <f>VLOOKUP(A40,počty!$AC$6:$FA$100,111,0)</f>
        <v>#N/A</v>
      </c>
      <c r="O41" s="353" t="e">
        <f>VLOOKUP(A40,počty!$AC$6:$FA$100,112,0)</f>
        <v>#N/A</v>
      </c>
      <c r="P41" s="518"/>
      <c r="Q41" s="127" t="e">
        <f>VLOOKUP(A40,počty!$AC$6:$FA$100,115,0)</f>
        <v>#N/A</v>
      </c>
    </row>
    <row r="42" spans="1:17" s="131" customFormat="1" ht="13.5" customHeight="1">
      <c r="A42" s="515">
        <v>16</v>
      </c>
      <c r="B42" s="499" t="e">
        <f>VLOOKUP(A42,počty!$AC$6:$FA$100,114,0)</f>
        <v>#N/A</v>
      </c>
      <c r="C42" s="336" t="e">
        <f>VLOOKUP(A42,počty!$AC$6:$FA$100,92,0)</f>
        <v>#N/A</v>
      </c>
      <c r="D42" s="337" t="e">
        <f>VLOOKUP(A42,počty!$AC$6:$FA$100,11,0)</f>
        <v>#N/A</v>
      </c>
      <c r="E42" s="338" t="e">
        <f>VLOOKUP(A42,počty!$AC$6:$FA$100,14,0)</f>
        <v>#N/A</v>
      </c>
      <c r="F42" s="339" t="e">
        <f>VLOOKUP(A42,počty!$AC$6:$FA$100,93,0)</f>
        <v>#N/A</v>
      </c>
      <c r="G42" s="340" t="e">
        <f>VLOOKUP(A42,počty!$AC$6:$FA$100,94,0)</f>
        <v>#N/A</v>
      </c>
      <c r="H42" s="341" t="e">
        <f>VLOOKUP(A42,počty!$AC$6:$FA$100,95,0)</f>
        <v>#N/A</v>
      </c>
      <c r="I42" s="341" t="e">
        <f>VLOOKUP(A42,počty!$AC$6:$FA$100,96,0)</f>
        <v>#N/A</v>
      </c>
      <c r="J42" s="341" t="e">
        <f>VLOOKUP(A42,počty!$AC$6:$FA$100,97,0)</f>
        <v>#N/A</v>
      </c>
      <c r="K42" s="342" t="e">
        <f>VLOOKUP(A42,počty!$AC$6:$FA$100,98,0)</f>
        <v>#N/A</v>
      </c>
      <c r="L42" s="343" t="e">
        <f>VLOOKUP(A42,počty!$AC$6:$FA$100,99,0)</f>
        <v>#N/A</v>
      </c>
      <c r="M42" s="343" t="e">
        <f>VLOOKUP(A42,počty!$AC$6:$FA$100,100,0)</f>
        <v>#N/A</v>
      </c>
      <c r="N42" s="343" t="e">
        <f>VLOOKUP(A42,počty!$AC$6:$FA$100,101,0)</f>
        <v>#N/A</v>
      </c>
      <c r="O42" s="344" t="e">
        <f>VLOOKUP(A42,počty!$AC$6:$FA$100,102,0)</f>
        <v>#N/A</v>
      </c>
      <c r="P42" s="517" t="e">
        <f>VLOOKUP(A42,počty!$AC$6:$FA$100,113,0)</f>
        <v>#N/A</v>
      </c>
      <c r="Q42" s="126" t="e">
        <f>VLOOKUP(A42,počty!$AC$6:$FA$100,116,0)</f>
        <v>#N/A</v>
      </c>
    </row>
    <row r="43" spans="1:17" s="131" customFormat="1" ht="13.5" customHeight="1" thickBot="1">
      <c r="A43" s="516"/>
      <c r="B43" s="500"/>
      <c r="C43" s="345"/>
      <c r="D43" s="346" t="e">
        <f>VLOOKUP(A42,počty!$AC$6:$FA$100,12,0)</f>
        <v>#N/A</v>
      </c>
      <c r="E43" s="347" t="e">
        <f>VLOOKUP(A42,počty!$AC$6:$FA$100,13,0)</f>
        <v>#N/A</v>
      </c>
      <c r="F43" s="348" t="e">
        <f>VLOOKUP(A42,počty!$AC$6:$FA$100,103,0)</f>
        <v>#N/A</v>
      </c>
      <c r="G43" s="349" t="e">
        <f>VLOOKUP(A42,počty!$AC$6:$FA$100,104,0)</f>
        <v>#N/A</v>
      </c>
      <c r="H43" s="350" t="e">
        <f>VLOOKUP(A42,počty!$AC$6:$FA$100,105,0)</f>
        <v>#N/A</v>
      </c>
      <c r="I43" s="350" t="e">
        <f>VLOOKUP(A42,počty!$AC$6:$FA$100,106,0)</f>
        <v>#N/A</v>
      </c>
      <c r="J43" s="350" t="e">
        <f>VLOOKUP(A42,počty!$AC$6:$FA$100,107,0)</f>
        <v>#N/A</v>
      </c>
      <c r="K43" s="351" t="e">
        <f>VLOOKUP(A42,počty!$AC$6:$FA$100,108,0)</f>
        <v>#N/A</v>
      </c>
      <c r="L43" s="352" t="e">
        <f>VLOOKUP(A42,počty!$AC$6:$FA$100,109,0)</f>
        <v>#N/A</v>
      </c>
      <c r="M43" s="352" t="e">
        <f>VLOOKUP(A42,počty!$AC$6:$FA$100,110,0)</f>
        <v>#N/A</v>
      </c>
      <c r="N43" s="352" t="e">
        <f>VLOOKUP(A42,počty!$AC$6:$FA$100,111,0)</f>
        <v>#N/A</v>
      </c>
      <c r="O43" s="353" t="e">
        <f>VLOOKUP(A42,počty!$AC$6:$FA$100,112,0)</f>
        <v>#N/A</v>
      </c>
      <c r="P43" s="518"/>
      <c r="Q43" s="127" t="e">
        <f>VLOOKUP(A42,počty!$AC$6:$FA$100,115,0)</f>
        <v>#N/A</v>
      </c>
    </row>
    <row r="44" spans="1:17" s="131" customFormat="1" ht="13.5" customHeight="1">
      <c r="A44" s="515">
        <v>17</v>
      </c>
      <c r="B44" s="499" t="e">
        <f>VLOOKUP(A44,počty!$AC$6:$FA$100,114,0)</f>
        <v>#N/A</v>
      </c>
      <c r="C44" s="336" t="e">
        <f>VLOOKUP(A44,počty!$AC$6:$FA$100,92,0)</f>
        <v>#N/A</v>
      </c>
      <c r="D44" s="337" t="e">
        <f>VLOOKUP(A44,počty!$AC$6:$FA$100,11,0)</f>
        <v>#N/A</v>
      </c>
      <c r="E44" s="338" t="e">
        <f>VLOOKUP(A44,počty!$AC$6:$FA$100,14,0)</f>
        <v>#N/A</v>
      </c>
      <c r="F44" s="339" t="e">
        <f>VLOOKUP(A44,počty!$AC$6:$FA$100,93,0)</f>
        <v>#N/A</v>
      </c>
      <c r="G44" s="340" t="e">
        <f>VLOOKUP(A44,počty!$AC$6:$FA$100,94,0)</f>
        <v>#N/A</v>
      </c>
      <c r="H44" s="341" t="e">
        <f>VLOOKUP(A44,počty!$AC$6:$FA$100,95,0)</f>
        <v>#N/A</v>
      </c>
      <c r="I44" s="341" t="e">
        <f>VLOOKUP(A44,počty!$AC$6:$FA$100,96,0)</f>
        <v>#N/A</v>
      </c>
      <c r="J44" s="341" t="e">
        <f>VLOOKUP(A44,počty!$AC$6:$FA$100,97,0)</f>
        <v>#N/A</v>
      </c>
      <c r="K44" s="342" t="e">
        <f>VLOOKUP(A44,počty!$AC$6:$FA$100,98,0)</f>
        <v>#N/A</v>
      </c>
      <c r="L44" s="343" t="e">
        <f>VLOOKUP(A44,počty!$AC$6:$FA$100,99,0)</f>
        <v>#N/A</v>
      </c>
      <c r="M44" s="343" t="e">
        <f>VLOOKUP(A44,počty!$AC$6:$FA$100,100,0)</f>
        <v>#N/A</v>
      </c>
      <c r="N44" s="343" t="e">
        <f>VLOOKUP(A44,počty!$AC$6:$FA$100,101,0)</f>
        <v>#N/A</v>
      </c>
      <c r="O44" s="344" t="e">
        <f>VLOOKUP(A44,počty!$AC$6:$FA$100,102,0)</f>
        <v>#N/A</v>
      </c>
      <c r="P44" s="517" t="e">
        <f>VLOOKUP(A44,počty!$AC$6:$FA$100,113,0)</f>
        <v>#N/A</v>
      </c>
      <c r="Q44" s="126" t="e">
        <f>VLOOKUP(A44,počty!$AC$6:$FA$100,116,0)</f>
        <v>#N/A</v>
      </c>
    </row>
    <row r="45" spans="1:17" s="131" customFormat="1" ht="13.5" customHeight="1" thickBot="1">
      <c r="A45" s="516"/>
      <c r="B45" s="500"/>
      <c r="C45" s="345"/>
      <c r="D45" s="346" t="e">
        <f>VLOOKUP(A44,počty!$AC$6:$FA$100,12,0)</f>
        <v>#N/A</v>
      </c>
      <c r="E45" s="347" t="e">
        <f>VLOOKUP(A44,počty!$AC$6:$FA$100,13,0)</f>
        <v>#N/A</v>
      </c>
      <c r="F45" s="348" t="e">
        <f>VLOOKUP(A44,počty!$AC$6:$FA$100,103,0)</f>
        <v>#N/A</v>
      </c>
      <c r="G45" s="349" t="e">
        <f>VLOOKUP(A44,počty!$AC$6:$FA$100,104,0)</f>
        <v>#N/A</v>
      </c>
      <c r="H45" s="350" t="e">
        <f>VLOOKUP(A44,počty!$AC$6:$FA$100,105,0)</f>
        <v>#N/A</v>
      </c>
      <c r="I45" s="350" t="e">
        <f>VLOOKUP(A44,počty!$AC$6:$FA$100,106,0)</f>
        <v>#N/A</v>
      </c>
      <c r="J45" s="350" t="e">
        <f>VLOOKUP(A44,počty!$AC$6:$FA$100,107,0)</f>
        <v>#N/A</v>
      </c>
      <c r="K45" s="351" t="e">
        <f>VLOOKUP(A44,počty!$AC$6:$FA$100,108,0)</f>
        <v>#N/A</v>
      </c>
      <c r="L45" s="352" t="e">
        <f>VLOOKUP(A44,počty!$AC$6:$FA$100,109,0)</f>
        <v>#N/A</v>
      </c>
      <c r="M45" s="352" t="e">
        <f>VLOOKUP(A44,počty!$AC$6:$FA$100,110,0)</f>
        <v>#N/A</v>
      </c>
      <c r="N45" s="352" t="e">
        <f>VLOOKUP(A44,počty!$AC$6:$FA$100,111,0)</f>
        <v>#N/A</v>
      </c>
      <c r="O45" s="353" t="e">
        <f>VLOOKUP(A44,počty!$AC$6:$FA$100,112,0)</f>
        <v>#N/A</v>
      </c>
      <c r="P45" s="518"/>
      <c r="Q45" s="127" t="e">
        <f>VLOOKUP(A44,počty!$AC$6:$FA$100,115,0)</f>
        <v>#N/A</v>
      </c>
    </row>
    <row r="46" spans="1:17" s="131" customFormat="1" ht="13.5" customHeight="1">
      <c r="A46" s="515">
        <v>18</v>
      </c>
      <c r="B46" s="499" t="e">
        <f>VLOOKUP(A46,počty!$AC$6:$FA$100,114,0)</f>
        <v>#N/A</v>
      </c>
      <c r="C46" s="336" t="e">
        <f>VLOOKUP(A46,počty!$AC$6:$FA$100,92,0)</f>
        <v>#N/A</v>
      </c>
      <c r="D46" s="337" t="e">
        <f>VLOOKUP(A46,počty!$AC$6:$FA$100,11,0)</f>
        <v>#N/A</v>
      </c>
      <c r="E46" s="338" t="e">
        <f>VLOOKUP(A46,počty!$AC$6:$FA$100,14,0)</f>
        <v>#N/A</v>
      </c>
      <c r="F46" s="339" t="e">
        <f>VLOOKUP(A46,počty!$AC$6:$FA$100,93,0)</f>
        <v>#N/A</v>
      </c>
      <c r="G46" s="340" t="e">
        <f>VLOOKUP(A46,počty!$AC$6:$FA$100,94,0)</f>
        <v>#N/A</v>
      </c>
      <c r="H46" s="341" t="e">
        <f>VLOOKUP(A46,počty!$AC$6:$FA$100,95,0)</f>
        <v>#N/A</v>
      </c>
      <c r="I46" s="341" t="e">
        <f>VLOOKUP(A46,počty!$AC$6:$FA$100,96,0)</f>
        <v>#N/A</v>
      </c>
      <c r="J46" s="341" t="e">
        <f>VLOOKUP(A46,počty!$AC$6:$FA$100,97,0)</f>
        <v>#N/A</v>
      </c>
      <c r="K46" s="342" t="e">
        <f>VLOOKUP(A46,počty!$AC$6:$FA$100,98,0)</f>
        <v>#N/A</v>
      </c>
      <c r="L46" s="343" t="e">
        <f>VLOOKUP(A46,počty!$AC$6:$FA$100,99,0)</f>
        <v>#N/A</v>
      </c>
      <c r="M46" s="343" t="e">
        <f>VLOOKUP(A46,počty!$AC$6:$FA$100,100,0)</f>
        <v>#N/A</v>
      </c>
      <c r="N46" s="343" t="e">
        <f>VLOOKUP(A46,počty!$AC$6:$FA$100,101,0)</f>
        <v>#N/A</v>
      </c>
      <c r="O46" s="344" t="e">
        <f>VLOOKUP(A46,počty!$AC$6:$FA$100,102,0)</f>
        <v>#N/A</v>
      </c>
      <c r="P46" s="517" t="e">
        <f>VLOOKUP(A46,počty!$AC$6:$FA$100,113,0)</f>
        <v>#N/A</v>
      </c>
      <c r="Q46" s="126" t="e">
        <f>VLOOKUP(A46,počty!$AC$6:$FA$100,116,0)</f>
        <v>#N/A</v>
      </c>
    </row>
    <row r="47" spans="1:17" s="131" customFormat="1" ht="13.5" customHeight="1" thickBot="1">
      <c r="A47" s="516"/>
      <c r="B47" s="500"/>
      <c r="C47" s="345"/>
      <c r="D47" s="346" t="e">
        <f>VLOOKUP(A46,počty!$AC$6:$FA$100,12,0)</f>
        <v>#N/A</v>
      </c>
      <c r="E47" s="347" t="e">
        <f>VLOOKUP(A46,počty!$AC$6:$FA$100,13,0)</f>
        <v>#N/A</v>
      </c>
      <c r="F47" s="348" t="e">
        <f>VLOOKUP(A46,počty!$AC$6:$FA$100,103,0)</f>
        <v>#N/A</v>
      </c>
      <c r="G47" s="349" t="e">
        <f>VLOOKUP(A46,počty!$AC$6:$FA$100,104,0)</f>
        <v>#N/A</v>
      </c>
      <c r="H47" s="350" t="e">
        <f>VLOOKUP(A46,počty!$AC$6:$FA$100,105,0)</f>
        <v>#N/A</v>
      </c>
      <c r="I47" s="350" t="e">
        <f>VLOOKUP(A46,počty!$AC$6:$FA$100,106,0)</f>
        <v>#N/A</v>
      </c>
      <c r="J47" s="350" t="e">
        <f>VLOOKUP(A46,počty!$AC$6:$FA$100,107,0)</f>
        <v>#N/A</v>
      </c>
      <c r="K47" s="351" t="e">
        <f>VLOOKUP(A46,počty!$AC$6:$FA$100,108,0)</f>
        <v>#N/A</v>
      </c>
      <c r="L47" s="352" t="e">
        <f>VLOOKUP(A46,počty!$AC$6:$FA$100,109,0)</f>
        <v>#N/A</v>
      </c>
      <c r="M47" s="352" t="e">
        <f>VLOOKUP(A46,počty!$AC$6:$FA$100,110,0)</f>
        <v>#N/A</v>
      </c>
      <c r="N47" s="352" t="e">
        <f>VLOOKUP(A46,počty!$AC$6:$FA$100,111,0)</f>
        <v>#N/A</v>
      </c>
      <c r="O47" s="353" t="e">
        <f>VLOOKUP(A46,počty!$AC$6:$FA$100,112,0)</f>
        <v>#N/A</v>
      </c>
      <c r="P47" s="518"/>
      <c r="Q47" s="127" t="e">
        <f>VLOOKUP(A46,počty!$AC$6:$FA$100,115,0)</f>
        <v>#N/A</v>
      </c>
    </row>
    <row r="48" spans="1:17" s="131" customFormat="1" ht="13.5" customHeight="1">
      <c r="A48" s="515">
        <v>19</v>
      </c>
      <c r="B48" s="499" t="e">
        <f>VLOOKUP(A48,počty!$AC$6:$FA$100,114,0)</f>
        <v>#N/A</v>
      </c>
      <c r="C48" s="336" t="e">
        <f>VLOOKUP(A48,počty!$AC$6:$FA$100,92,0)</f>
        <v>#N/A</v>
      </c>
      <c r="D48" s="337" t="e">
        <f>VLOOKUP(A48,počty!$AC$6:$FA$100,11,0)</f>
        <v>#N/A</v>
      </c>
      <c r="E48" s="338" t="e">
        <f>VLOOKUP(A48,počty!$AC$6:$FA$100,14,0)</f>
        <v>#N/A</v>
      </c>
      <c r="F48" s="339" t="e">
        <f>VLOOKUP(A48,počty!$AC$6:$FA$100,93,0)</f>
        <v>#N/A</v>
      </c>
      <c r="G48" s="340" t="e">
        <f>VLOOKUP(A48,počty!$AC$6:$FA$100,94,0)</f>
        <v>#N/A</v>
      </c>
      <c r="H48" s="341" t="e">
        <f>VLOOKUP(A48,počty!$AC$6:$FA$100,95,0)</f>
        <v>#N/A</v>
      </c>
      <c r="I48" s="341" t="e">
        <f>VLOOKUP(A48,počty!$AC$6:$FA$100,96,0)</f>
        <v>#N/A</v>
      </c>
      <c r="J48" s="341" t="e">
        <f>VLOOKUP(A48,počty!$AC$6:$FA$100,97,0)</f>
        <v>#N/A</v>
      </c>
      <c r="K48" s="342" t="e">
        <f>VLOOKUP(A48,počty!$AC$6:$FA$100,98,0)</f>
        <v>#N/A</v>
      </c>
      <c r="L48" s="343" t="e">
        <f>VLOOKUP(A48,počty!$AC$6:$FA$100,99,0)</f>
        <v>#N/A</v>
      </c>
      <c r="M48" s="343" t="e">
        <f>VLOOKUP(A48,počty!$AC$6:$FA$100,100,0)</f>
        <v>#N/A</v>
      </c>
      <c r="N48" s="343" t="e">
        <f>VLOOKUP(A48,počty!$AC$6:$FA$100,101,0)</f>
        <v>#N/A</v>
      </c>
      <c r="O48" s="344" t="e">
        <f>VLOOKUP(A48,počty!$AC$6:$FA$100,102,0)</f>
        <v>#N/A</v>
      </c>
      <c r="P48" s="517" t="e">
        <f>VLOOKUP(A48,počty!$AC$6:$FA$100,113,0)</f>
        <v>#N/A</v>
      </c>
      <c r="Q48" s="126" t="e">
        <f>VLOOKUP(A48,počty!$AC$6:$FA$100,116,0)</f>
        <v>#N/A</v>
      </c>
    </row>
    <row r="49" spans="1:17" s="131" customFormat="1" ht="13.5" customHeight="1" thickBot="1">
      <c r="A49" s="516"/>
      <c r="B49" s="500"/>
      <c r="C49" s="345"/>
      <c r="D49" s="346" t="e">
        <f>VLOOKUP(A48,počty!$AC$6:$FA$100,12,0)</f>
        <v>#N/A</v>
      </c>
      <c r="E49" s="347" t="e">
        <f>VLOOKUP(A48,počty!$AC$6:$FA$100,13,0)</f>
        <v>#N/A</v>
      </c>
      <c r="F49" s="348" t="e">
        <f>VLOOKUP(A48,počty!$AC$6:$FA$100,103,0)</f>
        <v>#N/A</v>
      </c>
      <c r="G49" s="349" t="e">
        <f>VLOOKUP(A48,počty!$AC$6:$FA$100,104,0)</f>
        <v>#N/A</v>
      </c>
      <c r="H49" s="350" t="e">
        <f>VLOOKUP(A48,počty!$AC$6:$FA$100,105,0)</f>
        <v>#N/A</v>
      </c>
      <c r="I49" s="350" t="e">
        <f>VLOOKUP(A48,počty!$AC$6:$FA$100,106,0)</f>
        <v>#N/A</v>
      </c>
      <c r="J49" s="350" t="e">
        <f>VLOOKUP(A48,počty!$AC$6:$FA$100,107,0)</f>
        <v>#N/A</v>
      </c>
      <c r="K49" s="351" t="e">
        <f>VLOOKUP(A48,počty!$AC$6:$FA$100,108,0)</f>
        <v>#N/A</v>
      </c>
      <c r="L49" s="352" t="e">
        <f>VLOOKUP(A48,počty!$AC$6:$FA$100,109,0)</f>
        <v>#N/A</v>
      </c>
      <c r="M49" s="352" t="e">
        <f>VLOOKUP(A48,počty!$AC$6:$FA$100,110,0)</f>
        <v>#N/A</v>
      </c>
      <c r="N49" s="352" t="e">
        <f>VLOOKUP(A48,počty!$AC$6:$FA$100,111,0)</f>
        <v>#N/A</v>
      </c>
      <c r="O49" s="353" t="e">
        <f>VLOOKUP(A48,počty!$AC$6:$FA$100,112,0)</f>
        <v>#N/A</v>
      </c>
      <c r="P49" s="518"/>
      <c r="Q49" s="127" t="e">
        <f>VLOOKUP(A48,počty!$AC$6:$FA$100,115,0)</f>
        <v>#N/A</v>
      </c>
    </row>
    <row r="50" spans="1:17" s="131" customFormat="1" ht="13.5" customHeight="1">
      <c r="A50" s="515">
        <v>20</v>
      </c>
      <c r="B50" s="499" t="e">
        <f>VLOOKUP(A50,počty!$AC$6:$FA$100,114,0)</f>
        <v>#N/A</v>
      </c>
      <c r="C50" s="336" t="e">
        <f>VLOOKUP(A50,počty!$AC$6:$FA$100,92,0)</f>
        <v>#N/A</v>
      </c>
      <c r="D50" s="337" t="e">
        <f>VLOOKUP(A50,počty!$AC$6:$FA$100,11,0)</f>
        <v>#N/A</v>
      </c>
      <c r="E50" s="338" t="e">
        <f>VLOOKUP(A50,počty!$AC$6:$FA$100,14,0)</f>
        <v>#N/A</v>
      </c>
      <c r="F50" s="339" t="e">
        <f>VLOOKUP(A50,počty!$AC$6:$FA$100,93,0)</f>
        <v>#N/A</v>
      </c>
      <c r="G50" s="340" t="e">
        <f>VLOOKUP(A50,počty!$AC$6:$FA$100,94,0)</f>
        <v>#N/A</v>
      </c>
      <c r="H50" s="341" t="e">
        <f>VLOOKUP(A50,počty!$AC$6:$FA$100,95,0)</f>
        <v>#N/A</v>
      </c>
      <c r="I50" s="341" t="e">
        <f>VLOOKUP(A50,počty!$AC$6:$FA$100,96,0)</f>
        <v>#N/A</v>
      </c>
      <c r="J50" s="341" t="e">
        <f>VLOOKUP(A50,počty!$AC$6:$FA$100,97,0)</f>
        <v>#N/A</v>
      </c>
      <c r="K50" s="342" t="e">
        <f>VLOOKUP(A50,počty!$AC$6:$FA$100,98,0)</f>
        <v>#N/A</v>
      </c>
      <c r="L50" s="343" t="e">
        <f>VLOOKUP(A50,počty!$AC$6:$FA$100,99,0)</f>
        <v>#N/A</v>
      </c>
      <c r="M50" s="343" t="e">
        <f>VLOOKUP(A50,počty!$AC$6:$FA$100,100,0)</f>
        <v>#N/A</v>
      </c>
      <c r="N50" s="343" t="e">
        <f>VLOOKUP(A50,počty!$AC$6:$FA$100,101,0)</f>
        <v>#N/A</v>
      </c>
      <c r="O50" s="344" t="e">
        <f>VLOOKUP(A50,počty!$AC$6:$FA$100,102,0)</f>
        <v>#N/A</v>
      </c>
      <c r="P50" s="517" t="e">
        <f>VLOOKUP(A50,počty!$AC$6:$FA$100,113,0)</f>
        <v>#N/A</v>
      </c>
      <c r="Q50" s="126" t="e">
        <f>VLOOKUP(A50,počty!$AC$6:$FA$100,116,0)</f>
        <v>#N/A</v>
      </c>
    </row>
    <row r="51" spans="1:17" s="131" customFormat="1" ht="13.5" customHeight="1" thickBot="1">
      <c r="A51" s="516"/>
      <c r="B51" s="500"/>
      <c r="C51" s="345"/>
      <c r="D51" s="346" t="e">
        <f>VLOOKUP(A50,počty!$AC$6:$FA$100,12,0)</f>
        <v>#N/A</v>
      </c>
      <c r="E51" s="347" t="e">
        <f>VLOOKUP(A50,počty!$AC$6:$FA$100,13,0)</f>
        <v>#N/A</v>
      </c>
      <c r="F51" s="348" t="e">
        <f>VLOOKUP(A50,počty!$AC$6:$FA$100,103,0)</f>
        <v>#N/A</v>
      </c>
      <c r="G51" s="349" t="e">
        <f>VLOOKUP(A50,počty!$AC$6:$FA$100,104,0)</f>
        <v>#N/A</v>
      </c>
      <c r="H51" s="350" t="e">
        <f>VLOOKUP(A50,počty!$AC$6:$FA$100,105,0)</f>
        <v>#N/A</v>
      </c>
      <c r="I51" s="350" t="e">
        <f>VLOOKUP(A50,počty!$AC$6:$FA$100,106,0)</f>
        <v>#N/A</v>
      </c>
      <c r="J51" s="350" t="e">
        <f>VLOOKUP(A50,počty!$AC$6:$FA$100,107,0)</f>
        <v>#N/A</v>
      </c>
      <c r="K51" s="351" t="e">
        <f>VLOOKUP(A50,počty!$AC$6:$FA$100,108,0)</f>
        <v>#N/A</v>
      </c>
      <c r="L51" s="352" t="e">
        <f>VLOOKUP(A50,počty!$AC$6:$FA$100,109,0)</f>
        <v>#N/A</v>
      </c>
      <c r="M51" s="352" t="e">
        <f>VLOOKUP(A50,počty!$AC$6:$FA$100,110,0)</f>
        <v>#N/A</v>
      </c>
      <c r="N51" s="352" t="e">
        <f>VLOOKUP(A50,počty!$AC$6:$FA$100,111,0)</f>
        <v>#N/A</v>
      </c>
      <c r="O51" s="353" t="e">
        <f>VLOOKUP(A50,počty!$AC$6:$FA$100,112,0)</f>
        <v>#N/A</v>
      </c>
      <c r="P51" s="518"/>
      <c r="Q51" s="127" t="e">
        <f>VLOOKUP(A50,počty!$AC$6:$FA$100,115,0)</f>
        <v>#N/A</v>
      </c>
    </row>
    <row r="52" spans="1:17" s="131" customFormat="1" ht="13.5" customHeight="1">
      <c r="A52" s="515">
        <v>21</v>
      </c>
      <c r="B52" s="499" t="e">
        <f>VLOOKUP(A52,počty!$AC$6:$FA$100,114,0)</f>
        <v>#N/A</v>
      </c>
      <c r="C52" s="336" t="e">
        <f>VLOOKUP(A52,počty!$AC$6:$FA$100,92,0)</f>
        <v>#N/A</v>
      </c>
      <c r="D52" s="337" t="e">
        <f>VLOOKUP(A52,počty!$AC$6:$FA$100,11,0)</f>
        <v>#N/A</v>
      </c>
      <c r="E52" s="338" t="e">
        <f>VLOOKUP(A52,počty!$AC$6:$FA$100,14,0)</f>
        <v>#N/A</v>
      </c>
      <c r="F52" s="339" t="e">
        <f>VLOOKUP(A52,počty!$AC$6:$FA$100,93,0)</f>
        <v>#N/A</v>
      </c>
      <c r="G52" s="340" t="e">
        <f>VLOOKUP(A52,počty!$AC$6:$FA$100,94,0)</f>
        <v>#N/A</v>
      </c>
      <c r="H52" s="341" t="e">
        <f>VLOOKUP(A52,počty!$AC$6:$FA$100,95,0)</f>
        <v>#N/A</v>
      </c>
      <c r="I52" s="341" t="e">
        <f>VLOOKUP(A52,počty!$AC$6:$FA$100,96,0)</f>
        <v>#N/A</v>
      </c>
      <c r="J52" s="341" t="e">
        <f>VLOOKUP(A52,počty!$AC$6:$FA$100,97,0)</f>
        <v>#N/A</v>
      </c>
      <c r="K52" s="342" t="e">
        <f>VLOOKUP(A52,počty!$AC$6:$FA$100,98,0)</f>
        <v>#N/A</v>
      </c>
      <c r="L52" s="343" t="e">
        <f>VLOOKUP(A52,počty!$AC$6:$FA$100,99,0)</f>
        <v>#N/A</v>
      </c>
      <c r="M52" s="343" t="e">
        <f>VLOOKUP(A52,počty!$AC$6:$FA$100,100,0)</f>
        <v>#N/A</v>
      </c>
      <c r="N52" s="343" t="e">
        <f>VLOOKUP(A52,počty!$AC$6:$FA$100,101,0)</f>
        <v>#N/A</v>
      </c>
      <c r="O52" s="344" t="e">
        <f>VLOOKUP(A52,počty!$AC$6:$FA$100,102,0)</f>
        <v>#N/A</v>
      </c>
      <c r="P52" s="517" t="e">
        <f>VLOOKUP(A52,počty!$AC$6:$FA$100,113,0)</f>
        <v>#N/A</v>
      </c>
      <c r="Q52" s="126" t="e">
        <f>VLOOKUP(A52,počty!$AC$6:$FA$100,116,0)</f>
        <v>#N/A</v>
      </c>
    </row>
    <row r="53" spans="1:17" s="131" customFormat="1" ht="13.5" customHeight="1" thickBot="1">
      <c r="A53" s="516"/>
      <c r="B53" s="500"/>
      <c r="C53" s="345"/>
      <c r="D53" s="346" t="e">
        <f>VLOOKUP(A52,počty!$AC$6:$FA$100,12,0)</f>
        <v>#N/A</v>
      </c>
      <c r="E53" s="347" t="e">
        <f>VLOOKUP(A52,počty!$AC$6:$FA$100,13,0)</f>
        <v>#N/A</v>
      </c>
      <c r="F53" s="348" t="e">
        <f>VLOOKUP(A52,počty!$AC$6:$FA$100,103,0)</f>
        <v>#N/A</v>
      </c>
      <c r="G53" s="349" t="e">
        <f>VLOOKUP(A52,počty!$AC$6:$FA$100,104,0)</f>
        <v>#N/A</v>
      </c>
      <c r="H53" s="350" t="e">
        <f>VLOOKUP(A52,počty!$AC$6:$FA$100,105,0)</f>
        <v>#N/A</v>
      </c>
      <c r="I53" s="350" t="e">
        <f>VLOOKUP(A52,počty!$AC$6:$FA$100,106,0)</f>
        <v>#N/A</v>
      </c>
      <c r="J53" s="350" t="e">
        <f>VLOOKUP(A52,počty!$AC$6:$FA$100,107,0)</f>
        <v>#N/A</v>
      </c>
      <c r="K53" s="351" t="e">
        <f>VLOOKUP(A52,počty!$AC$6:$FA$100,108,0)</f>
        <v>#N/A</v>
      </c>
      <c r="L53" s="352" t="e">
        <f>VLOOKUP(A52,počty!$AC$6:$FA$100,109,0)</f>
        <v>#N/A</v>
      </c>
      <c r="M53" s="352" t="e">
        <f>VLOOKUP(A52,počty!$AC$6:$FA$100,110,0)</f>
        <v>#N/A</v>
      </c>
      <c r="N53" s="352" t="e">
        <f>VLOOKUP(A52,počty!$AC$6:$FA$100,111,0)</f>
        <v>#N/A</v>
      </c>
      <c r="O53" s="353" t="e">
        <f>VLOOKUP(A52,počty!$AC$6:$FA$100,112,0)</f>
        <v>#N/A</v>
      </c>
      <c r="P53" s="518"/>
      <c r="Q53" s="127" t="e">
        <f>VLOOKUP(A52,počty!$AC$6:$FA$100,115,0)</f>
        <v>#N/A</v>
      </c>
    </row>
    <row r="54" spans="1:17" s="131" customFormat="1" ht="13.5" customHeight="1">
      <c r="A54" s="515">
        <v>22</v>
      </c>
      <c r="B54" s="499" t="e">
        <f>VLOOKUP(A54,počty!$AC$6:$FA$100,114,0)</f>
        <v>#N/A</v>
      </c>
      <c r="C54" s="336" t="e">
        <f>VLOOKUP(A54,počty!$AC$6:$FA$100,92,0)</f>
        <v>#N/A</v>
      </c>
      <c r="D54" s="337" t="e">
        <f>VLOOKUP(A54,počty!$AC$6:$FA$100,11,0)</f>
        <v>#N/A</v>
      </c>
      <c r="E54" s="338" t="e">
        <f>VLOOKUP(A54,počty!$AC$6:$FA$100,14,0)</f>
        <v>#N/A</v>
      </c>
      <c r="F54" s="339" t="e">
        <f>VLOOKUP(A54,počty!$AC$6:$FA$100,93,0)</f>
        <v>#N/A</v>
      </c>
      <c r="G54" s="340" t="e">
        <f>VLOOKUP(A54,počty!$AC$6:$FA$100,94,0)</f>
        <v>#N/A</v>
      </c>
      <c r="H54" s="341" t="e">
        <f>VLOOKUP(A54,počty!$AC$6:$FA$100,95,0)</f>
        <v>#N/A</v>
      </c>
      <c r="I54" s="341" t="e">
        <f>VLOOKUP(A54,počty!$AC$6:$FA$100,96,0)</f>
        <v>#N/A</v>
      </c>
      <c r="J54" s="341" t="e">
        <f>VLOOKUP(A54,počty!$AC$6:$FA$100,97,0)</f>
        <v>#N/A</v>
      </c>
      <c r="K54" s="342" t="e">
        <f>VLOOKUP(A54,počty!$AC$6:$FA$100,98,0)</f>
        <v>#N/A</v>
      </c>
      <c r="L54" s="343" t="e">
        <f>VLOOKUP(A54,počty!$AC$6:$FA$100,99,0)</f>
        <v>#N/A</v>
      </c>
      <c r="M54" s="343" t="e">
        <f>VLOOKUP(A54,počty!$AC$6:$FA$100,100,0)</f>
        <v>#N/A</v>
      </c>
      <c r="N54" s="343" t="e">
        <f>VLOOKUP(A54,počty!$AC$6:$FA$100,101,0)</f>
        <v>#N/A</v>
      </c>
      <c r="O54" s="344" t="e">
        <f>VLOOKUP(A54,počty!$AC$6:$FA$100,102,0)</f>
        <v>#N/A</v>
      </c>
      <c r="P54" s="517" t="e">
        <f>VLOOKUP(A54,počty!$AC$6:$FA$100,113,0)</f>
        <v>#N/A</v>
      </c>
      <c r="Q54" s="126" t="e">
        <f>VLOOKUP(A54,počty!$AC$6:$FA$100,116,0)</f>
        <v>#N/A</v>
      </c>
    </row>
    <row r="55" spans="1:17" s="131" customFormat="1" ht="13.5" customHeight="1" thickBot="1">
      <c r="A55" s="516"/>
      <c r="B55" s="500"/>
      <c r="C55" s="345"/>
      <c r="D55" s="346" t="e">
        <f>VLOOKUP(A54,počty!$AC$6:$FA$100,12,0)</f>
        <v>#N/A</v>
      </c>
      <c r="E55" s="347" t="e">
        <f>VLOOKUP(A54,počty!$AC$6:$FA$100,13,0)</f>
        <v>#N/A</v>
      </c>
      <c r="F55" s="348" t="e">
        <f>VLOOKUP(A54,počty!$AC$6:$FA$100,103,0)</f>
        <v>#N/A</v>
      </c>
      <c r="G55" s="349" t="e">
        <f>VLOOKUP(A54,počty!$AC$6:$FA$100,104,0)</f>
        <v>#N/A</v>
      </c>
      <c r="H55" s="350" t="e">
        <f>VLOOKUP(A54,počty!$AC$6:$FA$100,105,0)</f>
        <v>#N/A</v>
      </c>
      <c r="I55" s="350" t="e">
        <f>VLOOKUP(A54,počty!$AC$6:$FA$100,106,0)</f>
        <v>#N/A</v>
      </c>
      <c r="J55" s="350" t="e">
        <f>VLOOKUP(A54,počty!$AC$6:$FA$100,107,0)</f>
        <v>#N/A</v>
      </c>
      <c r="K55" s="351" t="e">
        <f>VLOOKUP(A54,počty!$AC$6:$FA$100,108,0)</f>
        <v>#N/A</v>
      </c>
      <c r="L55" s="352" t="e">
        <f>VLOOKUP(A54,počty!$AC$6:$FA$100,109,0)</f>
        <v>#N/A</v>
      </c>
      <c r="M55" s="352" t="e">
        <f>VLOOKUP(A54,počty!$AC$6:$FA$100,110,0)</f>
        <v>#N/A</v>
      </c>
      <c r="N55" s="352" t="e">
        <f>VLOOKUP(A54,počty!$AC$6:$FA$100,111,0)</f>
        <v>#N/A</v>
      </c>
      <c r="O55" s="353" t="e">
        <f>VLOOKUP(A54,počty!$AC$6:$FA$100,112,0)</f>
        <v>#N/A</v>
      </c>
      <c r="P55" s="518"/>
      <c r="Q55" s="127" t="e">
        <f>VLOOKUP(A54,počty!$AC$6:$FA$100,115,0)</f>
        <v>#N/A</v>
      </c>
    </row>
    <row r="56" spans="1:17" s="131" customFormat="1" ht="13.5" customHeight="1">
      <c r="A56" s="515">
        <v>23</v>
      </c>
      <c r="B56" s="499" t="e">
        <f>VLOOKUP(A56,počty!$AC$6:$FA$100,114,0)</f>
        <v>#N/A</v>
      </c>
      <c r="C56" s="336" t="e">
        <f>VLOOKUP(A56,počty!$AC$6:$FA$100,92,0)</f>
        <v>#N/A</v>
      </c>
      <c r="D56" s="337" t="e">
        <f>VLOOKUP(A56,počty!$AC$6:$FA$100,11,0)</f>
        <v>#N/A</v>
      </c>
      <c r="E56" s="338" t="e">
        <f>VLOOKUP(A56,počty!$AC$6:$FA$100,14,0)</f>
        <v>#N/A</v>
      </c>
      <c r="F56" s="339" t="e">
        <f>VLOOKUP(A56,počty!$AC$6:$FA$100,93,0)</f>
        <v>#N/A</v>
      </c>
      <c r="G56" s="340" t="e">
        <f>VLOOKUP(A56,počty!$AC$6:$FA$100,94,0)</f>
        <v>#N/A</v>
      </c>
      <c r="H56" s="341" t="e">
        <f>VLOOKUP(A56,počty!$AC$6:$FA$100,95,0)</f>
        <v>#N/A</v>
      </c>
      <c r="I56" s="341" t="e">
        <f>VLOOKUP(A56,počty!$AC$6:$FA$100,96,0)</f>
        <v>#N/A</v>
      </c>
      <c r="J56" s="341" t="e">
        <f>VLOOKUP(A56,počty!$AC$6:$FA$100,97,0)</f>
        <v>#N/A</v>
      </c>
      <c r="K56" s="342" t="e">
        <f>VLOOKUP(A56,počty!$AC$6:$FA$100,98,0)</f>
        <v>#N/A</v>
      </c>
      <c r="L56" s="343" t="e">
        <f>VLOOKUP(A56,počty!$AC$6:$FA$100,99,0)</f>
        <v>#N/A</v>
      </c>
      <c r="M56" s="343" t="e">
        <f>VLOOKUP(A56,počty!$AC$6:$FA$100,100,0)</f>
        <v>#N/A</v>
      </c>
      <c r="N56" s="343" t="e">
        <f>VLOOKUP(A56,počty!$AC$6:$FA$100,101,0)</f>
        <v>#N/A</v>
      </c>
      <c r="O56" s="344" t="e">
        <f>VLOOKUP(A56,počty!$AC$6:$FA$100,102,0)</f>
        <v>#N/A</v>
      </c>
      <c r="P56" s="517" t="e">
        <f>VLOOKUP(A56,počty!$AC$6:$FA$100,113,0)</f>
        <v>#N/A</v>
      </c>
      <c r="Q56" s="126" t="e">
        <f>VLOOKUP(A56,počty!$AC$6:$FA$100,116,0)</f>
        <v>#N/A</v>
      </c>
    </row>
    <row r="57" spans="1:17" s="131" customFormat="1" ht="13.5" customHeight="1" thickBot="1">
      <c r="A57" s="516"/>
      <c r="B57" s="500"/>
      <c r="C57" s="345"/>
      <c r="D57" s="346" t="e">
        <f>VLOOKUP(A56,počty!$AC$6:$FA$100,12,0)</f>
        <v>#N/A</v>
      </c>
      <c r="E57" s="347" t="e">
        <f>VLOOKUP(A56,počty!$AC$6:$FA$100,13,0)</f>
        <v>#N/A</v>
      </c>
      <c r="F57" s="348" t="e">
        <f>VLOOKUP(A56,počty!$AC$6:$FA$100,103,0)</f>
        <v>#N/A</v>
      </c>
      <c r="G57" s="349" t="e">
        <f>VLOOKUP(A56,počty!$AC$6:$FA$100,104,0)</f>
        <v>#N/A</v>
      </c>
      <c r="H57" s="350" t="e">
        <f>VLOOKUP(A56,počty!$AC$6:$FA$100,105,0)</f>
        <v>#N/A</v>
      </c>
      <c r="I57" s="350" t="e">
        <f>VLOOKUP(A56,počty!$AC$6:$FA$100,106,0)</f>
        <v>#N/A</v>
      </c>
      <c r="J57" s="350" t="e">
        <f>VLOOKUP(A56,počty!$AC$6:$FA$100,107,0)</f>
        <v>#N/A</v>
      </c>
      <c r="K57" s="351" t="e">
        <f>VLOOKUP(A56,počty!$AC$6:$FA$100,108,0)</f>
        <v>#N/A</v>
      </c>
      <c r="L57" s="352" t="e">
        <f>VLOOKUP(A56,počty!$AC$6:$FA$100,109,0)</f>
        <v>#N/A</v>
      </c>
      <c r="M57" s="352" t="e">
        <f>VLOOKUP(A56,počty!$AC$6:$FA$100,110,0)</f>
        <v>#N/A</v>
      </c>
      <c r="N57" s="352" t="e">
        <f>VLOOKUP(A56,počty!$AC$6:$FA$100,111,0)</f>
        <v>#N/A</v>
      </c>
      <c r="O57" s="353" t="e">
        <f>VLOOKUP(A56,počty!$AC$6:$FA$100,112,0)</f>
        <v>#N/A</v>
      </c>
      <c r="P57" s="518"/>
      <c r="Q57" s="127" t="e">
        <f>VLOOKUP(A56,počty!$AC$6:$FA$100,115,0)</f>
        <v>#N/A</v>
      </c>
    </row>
    <row r="58" spans="1:17" s="131" customFormat="1" ht="13.5" customHeight="1">
      <c r="A58" s="515">
        <v>24</v>
      </c>
      <c r="B58" s="499" t="e">
        <f>VLOOKUP(A58,počty!$AC$6:$FA$100,114,0)</f>
        <v>#N/A</v>
      </c>
      <c r="C58" s="336" t="e">
        <f>VLOOKUP(A58,počty!$AC$6:$FA$100,92,0)</f>
        <v>#N/A</v>
      </c>
      <c r="D58" s="337" t="e">
        <f>VLOOKUP(A58,počty!$AC$6:$FA$100,11,0)</f>
        <v>#N/A</v>
      </c>
      <c r="E58" s="338" t="e">
        <f>VLOOKUP(A58,počty!$AC$6:$FA$100,14,0)</f>
        <v>#N/A</v>
      </c>
      <c r="F58" s="339" t="e">
        <f>VLOOKUP(A58,počty!$AC$6:$FA$100,93,0)</f>
        <v>#N/A</v>
      </c>
      <c r="G58" s="340" t="e">
        <f>VLOOKUP(A58,počty!$AC$6:$FA$100,94,0)</f>
        <v>#N/A</v>
      </c>
      <c r="H58" s="341" t="e">
        <f>VLOOKUP(A58,počty!$AC$6:$FA$100,95,0)</f>
        <v>#N/A</v>
      </c>
      <c r="I58" s="341" t="e">
        <f>VLOOKUP(A58,počty!$AC$6:$FA$100,96,0)</f>
        <v>#N/A</v>
      </c>
      <c r="J58" s="341" t="e">
        <f>VLOOKUP(A58,počty!$AC$6:$FA$100,97,0)</f>
        <v>#N/A</v>
      </c>
      <c r="K58" s="342" t="e">
        <f>VLOOKUP(A58,počty!$AC$6:$FA$100,98,0)</f>
        <v>#N/A</v>
      </c>
      <c r="L58" s="343" t="e">
        <f>VLOOKUP(A58,počty!$AC$6:$FA$100,99,0)</f>
        <v>#N/A</v>
      </c>
      <c r="M58" s="343" t="e">
        <f>VLOOKUP(A58,počty!$AC$6:$FA$100,100,0)</f>
        <v>#N/A</v>
      </c>
      <c r="N58" s="343" t="e">
        <f>VLOOKUP(A58,počty!$AC$6:$FA$100,101,0)</f>
        <v>#N/A</v>
      </c>
      <c r="O58" s="344" t="e">
        <f>VLOOKUP(A58,počty!$AC$6:$FA$100,102,0)</f>
        <v>#N/A</v>
      </c>
      <c r="P58" s="517" t="e">
        <f>VLOOKUP(A58,počty!$AC$6:$FA$100,113,0)</f>
        <v>#N/A</v>
      </c>
      <c r="Q58" s="126" t="e">
        <f>VLOOKUP(A58,počty!$AC$6:$FA$100,116,0)</f>
        <v>#N/A</v>
      </c>
    </row>
    <row r="59" spans="1:17" s="131" customFormat="1" ht="13.5" customHeight="1" thickBot="1">
      <c r="A59" s="516"/>
      <c r="B59" s="500"/>
      <c r="C59" s="345"/>
      <c r="D59" s="346" t="e">
        <f>VLOOKUP(A58,počty!$AC$6:$FA$100,12,0)</f>
        <v>#N/A</v>
      </c>
      <c r="E59" s="347" t="e">
        <f>VLOOKUP(A58,počty!$AC$6:$FA$100,13,0)</f>
        <v>#N/A</v>
      </c>
      <c r="F59" s="348" t="e">
        <f>VLOOKUP(A58,počty!$AC$6:$FA$100,103,0)</f>
        <v>#N/A</v>
      </c>
      <c r="G59" s="349" t="e">
        <f>VLOOKUP(A58,počty!$AC$6:$FA$100,104,0)</f>
        <v>#N/A</v>
      </c>
      <c r="H59" s="350" t="e">
        <f>VLOOKUP(A58,počty!$AC$6:$FA$100,105,0)</f>
        <v>#N/A</v>
      </c>
      <c r="I59" s="350" t="e">
        <f>VLOOKUP(A58,počty!$AC$6:$FA$100,106,0)</f>
        <v>#N/A</v>
      </c>
      <c r="J59" s="350" t="e">
        <f>VLOOKUP(A58,počty!$AC$6:$FA$100,107,0)</f>
        <v>#N/A</v>
      </c>
      <c r="K59" s="351" t="e">
        <f>VLOOKUP(A58,počty!$AC$6:$FA$100,108,0)</f>
        <v>#N/A</v>
      </c>
      <c r="L59" s="352" t="e">
        <f>VLOOKUP(A58,počty!$AC$6:$FA$100,109,0)</f>
        <v>#N/A</v>
      </c>
      <c r="M59" s="352" t="e">
        <f>VLOOKUP(A58,počty!$AC$6:$FA$100,110,0)</f>
        <v>#N/A</v>
      </c>
      <c r="N59" s="352" t="e">
        <f>VLOOKUP(A58,počty!$AC$6:$FA$100,111,0)</f>
        <v>#N/A</v>
      </c>
      <c r="O59" s="353" t="e">
        <f>VLOOKUP(A58,počty!$AC$6:$FA$100,112,0)</f>
        <v>#N/A</v>
      </c>
      <c r="P59" s="518"/>
      <c r="Q59" s="127" t="e">
        <f>VLOOKUP(A58,počty!$AC$6:$FA$100,115,0)</f>
        <v>#N/A</v>
      </c>
    </row>
    <row r="60" spans="1:17" s="131" customFormat="1" ht="13.5" customHeight="1">
      <c r="A60" s="515">
        <v>25</v>
      </c>
      <c r="B60" s="499" t="e">
        <f>VLOOKUP(A60,počty!$AC$6:$FA$100,114,0)</f>
        <v>#N/A</v>
      </c>
      <c r="C60" s="336" t="e">
        <f>VLOOKUP(A60,počty!$AC$6:$FA$100,92,0)</f>
        <v>#N/A</v>
      </c>
      <c r="D60" s="337" t="e">
        <f>VLOOKUP(A60,počty!$AC$6:$FA$100,11,0)</f>
        <v>#N/A</v>
      </c>
      <c r="E60" s="338" t="e">
        <f>VLOOKUP(A60,počty!$AC$6:$FA$100,14,0)</f>
        <v>#N/A</v>
      </c>
      <c r="F60" s="339" t="e">
        <f>VLOOKUP(A60,počty!$AC$6:$FA$100,93,0)</f>
        <v>#N/A</v>
      </c>
      <c r="G60" s="340" t="e">
        <f>VLOOKUP(A60,počty!$AC$6:$FA$100,94,0)</f>
        <v>#N/A</v>
      </c>
      <c r="H60" s="341" t="e">
        <f>VLOOKUP(A60,počty!$AC$6:$FA$100,95,0)</f>
        <v>#N/A</v>
      </c>
      <c r="I60" s="341" t="e">
        <f>VLOOKUP(A60,počty!$AC$6:$FA$100,96,0)</f>
        <v>#N/A</v>
      </c>
      <c r="J60" s="341" t="e">
        <f>VLOOKUP(A60,počty!$AC$6:$FA$100,97,0)</f>
        <v>#N/A</v>
      </c>
      <c r="K60" s="342" t="e">
        <f>VLOOKUP(A60,počty!$AC$6:$FA$100,98,0)</f>
        <v>#N/A</v>
      </c>
      <c r="L60" s="343" t="e">
        <f>VLOOKUP(A60,počty!$AC$6:$FA$100,99,0)</f>
        <v>#N/A</v>
      </c>
      <c r="M60" s="343" t="e">
        <f>VLOOKUP(A60,počty!$AC$6:$FA$100,100,0)</f>
        <v>#N/A</v>
      </c>
      <c r="N60" s="343" t="e">
        <f>VLOOKUP(A60,počty!$AC$6:$FA$100,101,0)</f>
        <v>#N/A</v>
      </c>
      <c r="O60" s="344" t="e">
        <f>VLOOKUP(A60,počty!$AC$6:$FA$100,102,0)</f>
        <v>#N/A</v>
      </c>
      <c r="P60" s="517" t="e">
        <f>VLOOKUP(A60,počty!$AC$6:$FA$100,113,0)</f>
        <v>#N/A</v>
      </c>
      <c r="Q60" s="126" t="e">
        <f>VLOOKUP(A60,počty!$AC$6:$FA$100,116,0)</f>
        <v>#N/A</v>
      </c>
    </row>
    <row r="61" spans="1:17" s="131" customFormat="1" ht="13.5" customHeight="1" thickBot="1">
      <c r="A61" s="516"/>
      <c r="B61" s="500"/>
      <c r="C61" s="345"/>
      <c r="D61" s="346" t="e">
        <f>VLOOKUP(A60,počty!$AC$6:$FA$100,12,0)</f>
        <v>#N/A</v>
      </c>
      <c r="E61" s="347" t="e">
        <f>VLOOKUP(A60,počty!$AC$6:$FA$100,13,0)</f>
        <v>#N/A</v>
      </c>
      <c r="F61" s="348" t="e">
        <f>VLOOKUP(A60,počty!$AC$6:$FA$100,103,0)</f>
        <v>#N/A</v>
      </c>
      <c r="G61" s="349" t="e">
        <f>VLOOKUP(A60,počty!$AC$6:$FA$100,104,0)</f>
        <v>#N/A</v>
      </c>
      <c r="H61" s="350" t="e">
        <f>VLOOKUP(A60,počty!$AC$6:$FA$100,105,0)</f>
        <v>#N/A</v>
      </c>
      <c r="I61" s="350" t="e">
        <f>VLOOKUP(A60,počty!$AC$6:$FA$100,106,0)</f>
        <v>#N/A</v>
      </c>
      <c r="J61" s="350" t="e">
        <f>VLOOKUP(A60,počty!$AC$6:$FA$100,107,0)</f>
        <v>#N/A</v>
      </c>
      <c r="K61" s="351" t="e">
        <f>VLOOKUP(A60,počty!$AC$6:$FA$100,108,0)</f>
        <v>#N/A</v>
      </c>
      <c r="L61" s="352" t="e">
        <f>VLOOKUP(A60,počty!$AC$6:$FA$100,109,0)</f>
        <v>#N/A</v>
      </c>
      <c r="M61" s="352" t="e">
        <f>VLOOKUP(A60,počty!$AC$6:$FA$100,110,0)</f>
        <v>#N/A</v>
      </c>
      <c r="N61" s="352" t="e">
        <f>VLOOKUP(A60,počty!$AC$6:$FA$100,111,0)</f>
        <v>#N/A</v>
      </c>
      <c r="O61" s="353" t="e">
        <f>VLOOKUP(A60,počty!$AC$6:$FA$100,112,0)</f>
        <v>#N/A</v>
      </c>
      <c r="P61" s="518"/>
      <c r="Q61" s="127" t="e">
        <f>VLOOKUP(A60,počty!$AC$6:$FA$100,115,0)</f>
        <v>#N/A</v>
      </c>
    </row>
    <row r="62" spans="1:17" s="131" customFormat="1" ht="13.5" customHeight="1">
      <c r="A62" s="515">
        <v>26</v>
      </c>
      <c r="B62" s="499" t="e">
        <f>VLOOKUP(A62,počty!$AC$6:$FA$100,114,0)</f>
        <v>#N/A</v>
      </c>
      <c r="C62" s="336" t="e">
        <f>VLOOKUP(A62,počty!$AC$6:$FA$100,92,0)</f>
        <v>#N/A</v>
      </c>
      <c r="D62" s="337" t="e">
        <f>VLOOKUP(A62,počty!$AC$6:$FA$100,11,0)</f>
        <v>#N/A</v>
      </c>
      <c r="E62" s="338" t="e">
        <f>VLOOKUP(A62,počty!$AC$6:$FA$100,14,0)</f>
        <v>#N/A</v>
      </c>
      <c r="F62" s="339" t="e">
        <f>VLOOKUP(A62,počty!$AC$6:$FA$100,93,0)</f>
        <v>#N/A</v>
      </c>
      <c r="G62" s="340" t="e">
        <f>VLOOKUP(A62,počty!$AC$6:$FA$100,94,0)</f>
        <v>#N/A</v>
      </c>
      <c r="H62" s="341" t="e">
        <f>VLOOKUP(A62,počty!$AC$6:$FA$100,95,0)</f>
        <v>#N/A</v>
      </c>
      <c r="I62" s="341" t="e">
        <f>VLOOKUP(A62,počty!$AC$6:$FA$100,96,0)</f>
        <v>#N/A</v>
      </c>
      <c r="J62" s="341" t="e">
        <f>VLOOKUP(A62,počty!$AC$6:$FA$100,97,0)</f>
        <v>#N/A</v>
      </c>
      <c r="K62" s="342" t="e">
        <f>VLOOKUP(A62,počty!$AC$6:$FA$100,98,0)</f>
        <v>#N/A</v>
      </c>
      <c r="L62" s="343" t="e">
        <f>VLOOKUP(A62,počty!$AC$6:$FA$100,99,0)</f>
        <v>#N/A</v>
      </c>
      <c r="M62" s="343" t="e">
        <f>VLOOKUP(A62,počty!$AC$6:$FA$100,100,0)</f>
        <v>#N/A</v>
      </c>
      <c r="N62" s="343" t="e">
        <f>VLOOKUP(A62,počty!$AC$6:$FA$100,101,0)</f>
        <v>#N/A</v>
      </c>
      <c r="O62" s="344" t="e">
        <f>VLOOKUP(A62,počty!$AC$6:$FA$100,102,0)</f>
        <v>#N/A</v>
      </c>
      <c r="P62" s="517" t="e">
        <f>VLOOKUP(A62,počty!$AC$6:$FA$100,113,0)</f>
        <v>#N/A</v>
      </c>
      <c r="Q62" s="126" t="e">
        <f>VLOOKUP(A62,počty!$AC$6:$FA$100,116,0)</f>
        <v>#N/A</v>
      </c>
    </row>
    <row r="63" spans="1:17" s="131" customFormat="1" ht="13.5" customHeight="1" thickBot="1">
      <c r="A63" s="516"/>
      <c r="B63" s="500"/>
      <c r="C63" s="345"/>
      <c r="D63" s="346" t="e">
        <f>VLOOKUP(A62,počty!$AC$6:$FA$100,12,0)</f>
        <v>#N/A</v>
      </c>
      <c r="E63" s="347" t="e">
        <f>VLOOKUP(A62,počty!$AC$6:$FA$100,13,0)</f>
        <v>#N/A</v>
      </c>
      <c r="F63" s="348" t="e">
        <f>VLOOKUP(A62,počty!$AC$6:$FA$100,103,0)</f>
        <v>#N/A</v>
      </c>
      <c r="G63" s="349" t="e">
        <f>VLOOKUP(A62,počty!$AC$6:$FA$100,104,0)</f>
        <v>#N/A</v>
      </c>
      <c r="H63" s="350" t="e">
        <f>VLOOKUP(A62,počty!$AC$6:$FA$100,105,0)</f>
        <v>#N/A</v>
      </c>
      <c r="I63" s="350" t="e">
        <f>VLOOKUP(A62,počty!$AC$6:$FA$100,106,0)</f>
        <v>#N/A</v>
      </c>
      <c r="J63" s="350" t="e">
        <f>VLOOKUP(A62,počty!$AC$6:$FA$100,107,0)</f>
        <v>#N/A</v>
      </c>
      <c r="K63" s="351" t="e">
        <f>VLOOKUP(A62,počty!$AC$6:$FA$100,108,0)</f>
        <v>#N/A</v>
      </c>
      <c r="L63" s="352" t="e">
        <f>VLOOKUP(A62,počty!$AC$6:$FA$100,109,0)</f>
        <v>#N/A</v>
      </c>
      <c r="M63" s="352" t="e">
        <f>VLOOKUP(A62,počty!$AC$6:$FA$100,110,0)</f>
        <v>#N/A</v>
      </c>
      <c r="N63" s="352" t="e">
        <f>VLOOKUP(A62,počty!$AC$6:$FA$100,111,0)</f>
        <v>#N/A</v>
      </c>
      <c r="O63" s="353" t="e">
        <f>VLOOKUP(A62,počty!$AC$6:$FA$100,112,0)</f>
        <v>#N/A</v>
      </c>
      <c r="P63" s="518"/>
      <c r="Q63" s="127" t="e">
        <f>VLOOKUP(A62,počty!$AC$6:$FA$100,115,0)</f>
        <v>#N/A</v>
      </c>
    </row>
    <row r="64" spans="1:17" s="131" customFormat="1" ht="13.5" customHeight="1">
      <c r="A64" s="515">
        <v>27</v>
      </c>
      <c r="B64" s="499" t="e">
        <f>VLOOKUP(A64,počty!$AC$6:$FA$100,114,0)</f>
        <v>#N/A</v>
      </c>
      <c r="C64" s="336" t="e">
        <f>VLOOKUP(A64,počty!$AC$6:$FA$100,92,0)</f>
        <v>#N/A</v>
      </c>
      <c r="D64" s="337" t="e">
        <f>VLOOKUP(A64,počty!$AC$6:$FA$100,11,0)</f>
        <v>#N/A</v>
      </c>
      <c r="E64" s="338" t="e">
        <f>VLOOKUP(A64,počty!$AC$6:$FA$100,14,0)</f>
        <v>#N/A</v>
      </c>
      <c r="F64" s="339" t="e">
        <f>VLOOKUP(A64,počty!$AC$6:$FA$100,93,0)</f>
        <v>#N/A</v>
      </c>
      <c r="G64" s="340" t="e">
        <f>VLOOKUP(A64,počty!$AC$6:$FA$100,94,0)</f>
        <v>#N/A</v>
      </c>
      <c r="H64" s="341" t="e">
        <f>VLOOKUP(A64,počty!$AC$6:$FA$100,95,0)</f>
        <v>#N/A</v>
      </c>
      <c r="I64" s="341" t="e">
        <f>VLOOKUP(A64,počty!$AC$6:$FA$100,96,0)</f>
        <v>#N/A</v>
      </c>
      <c r="J64" s="341" t="e">
        <f>VLOOKUP(A64,počty!$AC$6:$FA$100,97,0)</f>
        <v>#N/A</v>
      </c>
      <c r="K64" s="342" t="e">
        <f>VLOOKUP(A64,počty!$AC$6:$FA$100,98,0)</f>
        <v>#N/A</v>
      </c>
      <c r="L64" s="343" t="e">
        <f>VLOOKUP(A64,počty!$AC$6:$FA$100,99,0)</f>
        <v>#N/A</v>
      </c>
      <c r="M64" s="343" t="e">
        <f>VLOOKUP(A64,počty!$AC$6:$FA$100,100,0)</f>
        <v>#N/A</v>
      </c>
      <c r="N64" s="343" t="e">
        <f>VLOOKUP(A64,počty!$AC$6:$FA$100,101,0)</f>
        <v>#N/A</v>
      </c>
      <c r="O64" s="344" t="e">
        <f>VLOOKUP(A64,počty!$AC$6:$FA$100,102,0)</f>
        <v>#N/A</v>
      </c>
      <c r="P64" s="517" t="e">
        <f>VLOOKUP(A64,počty!$AC$6:$FA$100,113,0)</f>
        <v>#N/A</v>
      </c>
      <c r="Q64" s="126" t="e">
        <f>VLOOKUP(A64,počty!$AC$6:$FA$100,116,0)</f>
        <v>#N/A</v>
      </c>
    </row>
    <row r="65" spans="1:17" s="131" customFormat="1" ht="13.5" customHeight="1" thickBot="1">
      <c r="A65" s="516"/>
      <c r="B65" s="500"/>
      <c r="C65" s="345"/>
      <c r="D65" s="346" t="e">
        <f>VLOOKUP(A64,počty!$AC$6:$FA$100,12,0)</f>
        <v>#N/A</v>
      </c>
      <c r="E65" s="347" t="e">
        <f>VLOOKUP(A64,počty!$AC$6:$FA$100,13,0)</f>
        <v>#N/A</v>
      </c>
      <c r="F65" s="348" t="e">
        <f>VLOOKUP(A64,počty!$AC$6:$FA$100,103,0)</f>
        <v>#N/A</v>
      </c>
      <c r="G65" s="349" t="e">
        <f>VLOOKUP(A64,počty!$AC$6:$FA$100,104,0)</f>
        <v>#N/A</v>
      </c>
      <c r="H65" s="350" t="e">
        <f>VLOOKUP(A64,počty!$AC$6:$FA$100,105,0)</f>
        <v>#N/A</v>
      </c>
      <c r="I65" s="350" t="e">
        <f>VLOOKUP(A64,počty!$AC$6:$FA$100,106,0)</f>
        <v>#N/A</v>
      </c>
      <c r="J65" s="350" t="e">
        <f>VLOOKUP(A64,počty!$AC$6:$FA$100,107,0)</f>
        <v>#N/A</v>
      </c>
      <c r="K65" s="351" t="e">
        <f>VLOOKUP(A64,počty!$AC$6:$FA$100,108,0)</f>
        <v>#N/A</v>
      </c>
      <c r="L65" s="352" t="e">
        <f>VLOOKUP(A64,počty!$AC$6:$FA$100,109,0)</f>
        <v>#N/A</v>
      </c>
      <c r="M65" s="352" t="e">
        <f>VLOOKUP(A64,počty!$AC$6:$FA$100,110,0)</f>
        <v>#N/A</v>
      </c>
      <c r="N65" s="352" t="e">
        <f>VLOOKUP(A64,počty!$AC$6:$FA$100,111,0)</f>
        <v>#N/A</v>
      </c>
      <c r="O65" s="353" t="e">
        <f>VLOOKUP(A64,počty!$AC$6:$FA$100,112,0)</f>
        <v>#N/A</v>
      </c>
      <c r="P65" s="518"/>
      <c r="Q65" s="127" t="e">
        <f>VLOOKUP(A64,počty!$AC$6:$FA$100,115,0)</f>
        <v>#N/A</v>
      </c>
    </row>
    <row r="66" spans="1:17" s="131" customFormat="1" ht="13.5" customHeight="1">
      <c r="A66" s="515">
        <v>28</v>
      </c>
      <c r="B66" s="499" t="e">
        <f>VLOOKUP(A66,počty!$AC$6:$FA$100,114,0)</f>
        <v>#N/A</v>
      </c>
      <c r="C66" s="336" t="e">
        <f>VLOOKUP(A66,počty!$AC$6:$FA$100,92,0)</f>
        <v>#N/A</v>
      </c>
      <c r="D66" s="337" t="e">
        <f>VLOOKUP(A66,počty!$AC$6:$FA$100,11,0)</f>
        <v>#N/A</v>
      </c>
      <c r="E66" s="338" t="e">
        <f>VLOOKUP(A66,počty!$AC$6:$FA$100,14,0)</f>
        <v>#N/A</v>
      </c>
      <c r="F66" s="339" t="e">
        <f>VLOOKUP(A66,počty!$AC$6:$FA$100,93,0)</f>
        <v>#N/A</v>
      </c>
      <c r="G66" s="340" t="e">
        <f>VLOOKUP(A66,počty!$AC$6:$FA$100,94,0)</f>
        <v>#N/A</v>
      </c>
      <c r="H66" s="341" t="e">
        <f>VLOOKUP(A66,počty!$AC$6:$FA$100,95,0)</f>
        <v>#N/A</v>
      </c>
      <c r="I66" s="341" t="e">
        <f>VLOOKUP(A66,počty!$AC$6:$FA$100,96,0)</f>
        <v>#N/A</v>
      </c>
      <c r="J66" s="341" t="e">
        <f>VLOOKUP(A66,počty!$AC$6:$FA$100,97,0)</f>
        <v>#N/A</v>
      </c>
      <c r="K66" s="342" t="e">
        <f>VLOOKUP(A66,počty!$AC$6:$FA$100,98,0)</f>
        <v>#N/A</v>
      </c>
      <c r="L66" s="343" t="e">
        <f>VLOOKUP(A66,počty!$AC$6:$FA$100,99,0)</f>
        <v>#N/A</v>
      </c>
      <c r="M66" s="343" t="e">
        <f>VLOOKUP(A66,počty!$AC$6:$FA$100,100,0)</f>
        <v>#N/A</v>
      </c>
      <c r="N66" s="343" t="e">
        <f>VLOOKUP(A66,počty!$AC$6:$FA$100,101,0)</f>
        <v>#N/A</v>
      </c>
      <c r="O66" s="344" t="e">
        <f>VLOOKUP(A66,počty!$AC$6:$FA$100,102,0)</f>
        <v>#N/A</v>
      </c>
      <c r="P66" s="517" t="e">
        <f>VLOOKUP(A66,počty!$AC$6:$FA$100,113,0)</f>
        <v>#N/A</v>
      </c>
      <c r="Q66" s="126" t="e">
        <f>VLOOKUP(A66,počty!$AC$6:$FA$100,116,0)</f>
        <v>#N/A</v>
      </c>
    </row>
    <row r="67" spans="1:17" s="131" customFormat="1" ht="13.5" customHeight="1" thickBot="1">
      <c r="A67" s="516"/>
      <c r="B67" s="500"/>
      <c r="C67" s="345"/>
      <c r="D67" s="346" t="e">
        <f>VLOOKUP(A66,počty!$AC$6:$FA$100,12,0)</f>
        <v>#N/A</v>
      </c>
      <c r="E67" s="347" t="e">
        <f>VLOOKUP(A66,počty!$AC$6:$FA$100,13,0)</f>
        <v>#N/A</v>
      </c>
      <c r="F67" s="348" t="e">
        <f>VLOOKUP(A66,počty!$AC$6:$FA$100,103,0)</f>
        <v>#N/A</v>
      </c>
      <c r="G67" s="349" t="e">
        <f>VLOOKUP(A66,počty!$AC$6:$FA$100,104,0)</f>
        <v>#N/A</v>
      </c>
      <c r="H67" s="350" t="e">
        <f>VLOOKUP(A66,počty!$AC$6:$FA$100,105,0)</f>
        <v>#N/A</v>
      </c>
      <c r="I67" s="350" t="e">
        <f>VLOOKUP(A66,počty!$AC$6:$FA$100,106,0)</f>
        <v>#N/A</v>
      </c>
      <c r="J67" s="350" t="e">
        <f>VLOOKUP(A66,počty!$AC$6:$FA$100,107,0)</f>
        <v>#N/A</v>
      </c>
      <c r="K67" s="351" t="e">
        <f>VLOOKUP(A66,počty!$AC$6:$FA$100,108,0)</f>
        <v>#N/A</v>
      </c>
      <c r="L67" s="352" t="e">
        <f>VLOOKUP(A66,počty!$AC$6:$FA$100,109,0)</f>
        <v>#N/A</v>
      </c>
      <c r="M67" s="352" t="e">
        <f>VLOOKUP(A66,počty!$AC$6:$FA$100,110,0)</f>
        <v>#N/A</v>
      </c>
      <c r="N67" s="352" t="e">
        <f>VLOOKUP(A66,počty!$AC$6:$FA$100,111,0)</f>
        <v>#N/A</v>
      </c>
      <c r="O67" s="353" t="e">
        <f>VLOOKUP(A66,počty!$AC$6:$FA$100,112,0)</f>
        <v>#N/A</v>
      </c>
      <c r="P67" s="518"/>
      <c r="Q67" s="127" t="e">
        <f>VLOOKUP(A66,počty!$AC$6:$FA$100,115,0)</f>
        <v>#N/A</v>
      </c>
    </row>
    <row r="68" spans="1:17" s="131" customFormat="1" ht="13.5" customHeight="1">
      <c r="A68" s="515">
        <v>29</v>
      </c>
      <c r="B68" s="499" t="e">
        <f>VLOOKUP(A68,počty!$AC$6:$FA$100,114,0)</f>
        <v>#N/A</v>
      </c>
      <c r="C68" s="336" t="e">
        <f>VLOOKUP(A68,počty!$AC$6:$FA$100,92,0)</f>
        <v>#N/A</v>
      </c>
      <c r="D68" s="337" t="e">
        <f>VLOOKUP(A68,počty!$AC$6:$FA$100,11,0)</f>
        <v>#N/A</v>
      </c>
      <c r="E68" s="338" t="e">
        <f>VLOOKUP(A68,počty!$AC$6:$FA$100,14,0)</f>
        <v>#N/A</v>
      </c>
      <c r="F68" s="339" t="e">
        <f>VLOOKUP(A68,počty!$AC$6:$FA$100,93,0)</f>
        <v>#N/A</v>
      </c>
      <c r="G68" s="340" t="e">
        <f>VLOOKUP(A68,počty!$AC$6:$FA$100,94,0)</f>
        <v>#N/A</v>
      </c>
      <c r="H68" s="341" t="e">
        <f>VLOOKUP(A68,počty!$AC$6:$FA$100,95,0)</f>
        <v>#N/A</v>
      </c>
      <c r="I68" s="341" t="e">
        <f>VLOOKUP(A68,počty!$AC$6:$FA$100,96,0)</f>
        <v>#N/A</v>
      </c>
      <c r="J68" s="341" t="e">
        <f>VLOOKUP(A68,počty!$AC$6:$FA$100,97,0)</f>
        <v>#N/A</v>
      </c>
      <c r="K68" s="342" t="e">
        <f>VLOOKUP(A68,počty!$AC$6:$FA$100,98,0)</f>
        <v>#N/A</v>
      </c>
      <c r="L68" s="343" t="e">
        <f>VLOOKUP(A68,počty!$AC$6:$FA$100,99,0)</f>
        <v>#N/A</v>
      </c>
      <c r="M68" s="343" t="e">
        <f>VLOOKUP(A68,počty!$AC$6:$FA$100,100,0)</f>
        <v>#N/A</v>
      </c>
      <c r="N68" s="343" t="e">
        <f>VLOOKUP(A68,počty!$AC$6:$FA$100,101,0)</f>
        <v>#N/A</v>
      </c>
      <c r="O68" s="344" t="e">
        <f>VLOOKUP(A68,počty!$AC$6:$FA$100,102,0)</f>
        <v>#N/A</v>
      </c>
      <c r="P68" s="517" t="e">
        <f>VLOOKUP(A68,počty!$AC$6:$FA$100,113,0)</f>
        <v>#N/A</v>
      </c>
      <c r="Q68" s="126" t="e">
        <f>VLOOKUP(A68,počty!$AC$6:$FA$100,116,0)</f>
        <v>#N/A</v>
      </c>
    </row>
    <row r="69" spans="1:17" s="131" customFormat="1" ht="13.5" customHeight="1" thickBot="1">
      <c r="A69" s="516"/>
      <c r="B69" s="500"/>
      <c r="C69" s="345"/>
      <c r="D69" s="346" t="e">
        <f>VLOOKUP(A68,počty!$AC$6:$FA$100,12,0)</f>
        <v>#N/A</v>
      </c>
      <c r="E69" s="347" t="e">
        <f>VLOOKUP(A68,počty!$AC$6:$FA$100,13,0)</f>
        <v>#N/A</v>
      </c>
      <c r="F69" s="348" t="e">
        <f>VLOOKUP(A68,počty!$AC$6:$FA$100,103,0)</f>
        <v>#N/A</v>
      </c>
      <c r="G69" s="349" t="e">
        <f>VLOOKUP(A68,počty!$AC$6:$FA$100,104,0)</f>
        <v>#N/A</v>
      </c>
      <c r="H69" s="350" t="e">
        <f>VLOOKUP(A68,počty!$AC$6:$FA$100,105,0)</f>
        <v>#N/A</v>
      </c>
      <c r="I69" s="350" t="e">
        <f>VLOOKUP(A68,počty!$AC$6:$FA$100,106,0)</f>
        <v>#N/A</v>
      </c>
      <c r="J69" s="350" t="e">
        <f>VLOOKUP(A68,počty!$AC$6:$FA$100,107,0)</f>
        <v>#N/A</v>
      </c>
      <c r="K69" s="351" t="e">
        <f>VLOOKUP(A68,počty!$AC$6:$FA$100,108,0)</f>
        <v>#N/A</v>
      </c>
      <c r="L69" s="352" t="e">
        <f>VLOOKUP(A68,počty!$AC$6:$FA$100,109,0)</f>
        <v>#N/A</v>
      </c>
      <c r="M69" s="352" t="e">
        <f>VLOOKUP(A68,počty!$AC$6:$FA$100,110,0)</f>
        <v>#N/A</v>
      </c>
      <c r="N69" s="352" t="e">
        <f>VLOOKUP(A68,počty!$AC$6:$FA$100,111,0)</f>
        <v>#N/A</v>
      </c>
      <c r="O69" s="353" t="e">
        <f>VLOOKUP(A68,počty!$AC$6:$FA$100,112,0)</f>
        <v>#N/A</v>
      </c>
      <c r="P69" s="518"/>
      <c r="Q69" s="127" t="e">
        <f>VLOOKUP(A68,počty!$AC$6:$FA$100,115,0)</f>
        <v>#N/A</v>
      </c>
    </row>
    <row r="70" spans="1:17" s="131" customFormat="1" ht="13.5" customHeight="1">
      <c r="A70" s="515">
        <v>30</v>
      </c>
      <c r="B70" s="499" t="e">
        <f>VLOOKUP(A70,počty!$AC$6:$FA$100,114,0)</f>
        <v>#N/A</v>
      </c>
      <c r="C70" s="336" t="e">
        <f>VLOOKUP(A70,počty!$AC$6:$FA$100,92,0)</f>
        <v>#N/A</v>
      </c>
      <c r="D70" s="337" t="e">
        <f>VLOOKUP(A70,počty!$AC$6:$FA$100,11,0)</f>
        <v>#N/A</v>
      </c>
      <c r="E70" s="338" t="e">
        <f>VLOOKUP(A70,počty!$AC$6:$FA$100,14,0)</f>
        <v>#N/A</v>
      </c>
      <c r="F70" s="339" t="e">
        <f>VLOOKUP(A70,počty!$AC$6:$FA$100,93,0)</f>
        <v>#N/A</v>
      </c>
      <c r="G70" s="340" t="e">
        <f>VLOOKUP(A70,počty!$AC$6:$FA$100,94,0)</f>
        <v>#N/A</v>
      </c>
      <c r="H70" s="341" t="e">
        <f>VLOOKUP(A70,počty!$AC$6:$FA$100,95,0)</f>
        <v>#N/A</v>
      </c>
      <c r="I70" s="341" t="e">
        <f>VLOOKUP(A70,počty!$AC$6:$FA$100,96,0)</f>
        <v>#N/A</v>
      </c>
      <c r="J70" s="341" t="e">
        <f>VLOOKUP(A70,počty!$AC$6:$FA$100,97,0)</f>
        <v>#N/A</v>
      </c>
      <c r="K70" s="342" t="e">
        <f>VLOOKUP(A70,počty!$AC$6:$FA$100,98,0)</f>
        <v>#N/A</v>
      </c>
      <c r="L70" s="343" t="e">
        <f>VLOOKUP(A70,počty!$AC$6:$FA$100,99,0)</f>
        <v>#N/A</v>
      </c>
      <c r="M70" s="343" t="e">
        <f>VLOOKUP(A70,počty!$AC$6:$FA$100,100,0)</f>
        <v>#N/A</v>
      </c>
      <c r="N70" s="343" t="e">
        <f>VLOOKUP(A70,počty!$AC$6:$FA$100,101,0)</f>
        <v>#N/A</v>
      </c>
      <c r="O70" s="344" t="e">
        <f>VLOOKUP(A70,počty!$AC$6:$FA$100,102,0)</f>
        <v>#N/A</v>
      </c>
      <c r="P70" s="517" t="e">
        <f>VLOOKUP(A70,počty!$AC$6:$FA$100,113,0)</f>
        <v>#N/A</v>
      </c>
      <c r="Q70" s="126" t="e">
        <f>VLOOKUP(A70,počty!$AC$6:$FA$100,116,0)</f>
        <v>#N/A</v>
      </c>
    </row>
    <row r="71" spans="1:17" s="131" customFormat="1" ht="13.5" customHeight="1" thickBot="1">
      <c r="A71" s="516"/>
      <c r="B71" s="500"/>
      <c r="C71" s="345"/>
      <c r="D71" s="346" t="e">
        <f>VLOOKUP(A70,počty!$AC$6:$FA$100,12,0)</f>
        <v>#N/A</v>
      </c>
      <c r="E71" s="347" t="e">
        <f>VLOOKUP(A70,počty!$AC$6:$FA$100,13,0)</f>
        <v>#N/A</v>
      </c>
      <c r="F71" s="348" t="e">
        <f>VLOOKUP(A70,počty!$AC$6:$FA$100,103,0)</f>
        <v>#N/A</v>
      </c>
      <c r="G71" s="349" t="e">
        <f>VLOOKUP(A70,počty!$AC$6:$FA$100,104,0)</f>
        <v>#N/A</v>
      </c>
      <c r="H71" s="350" t="e">
        <f>VLOOKUP(A70,počty!$AC$6:$FA$100,105,0)</f>
        <v>#N/A</v>
      </c>
      <c r="I71" s="350" t="e">
        <f>VLOOKUP(A70,počty!$AC$6:$FA$100,106,0)</f>
        <v>#N/A</v>
      </c>
      <c r="J71" s="350" t="e">
        <f>VLOOKUP(A70,počty!$AC$6:$FA$100,107,0)</f>
        <v>#N/A</v>
      </c>
      <c r="K71" s="351" t="e">
        <f>VLOOKUP(A70,počty!$AC$6:$FA$100,108,0)</f>
        <v>#N/A</v>
      </c>
      <c r="L71" s="352" t="e">
        <f>VLOOKUP(A70,počty!$AC$6:$FA$100,109,0)</f>
        <v>#N/A</v>
      </c>
      <c r="M71" s="352" t="e">
        <f>VLOOKUP(A70,počty!$AC$6:$FA$100,110,0)</f>
        <v>#N/A</v>
      </c>
      <c r="N71" s="352" t="e">
        <f>VLOOKUP(A70,počty!$AC$6:$FA$100,111,0)</f>
        <v>#N/A</v>
      </c>
      <c r="O71" s="353" t="e">
        <f>VLOOKUP(A70,počty!$AC$6:$FA$100,112,0)</f>
        <v>#N/A</v>
      </c>
      <c r="P71" s="518"/>
      <c r="Q71" s="127" t="e">
        <f>VLOOKUP(A70,počty!$AC$6:$FA$100,115,0)</f>
        <v>#N/A</v>
      </c>
    </row>
    <row r="72" spans="1:17" s="131" customFormat="1" ht="13.5" customHeight="1">
      <c r="A72" s="515">
        <v>31</v>
      </c>
      <c r="B72" s="499" t="e">
        <f>VLOOKUP(A72,počty!$AC$6:$FA$100,114,0)</f>
        <v>#N/A</v>
      </c>
      <c r="C72" s="336" t="e">
        <f>VLOOKUP(A72,počty!$AC$6:$FA$100,92,0)</f>
        <v>#N/A</v>
      </c>
      <c r="D72" s="337" t="e">
        <f>VLOOKUP(A72,počty!$AC$6:$FA$100,11,0)</f>
        <v>#N/A</v>
      </c>
      <c r="E72" s="338" t="e">
        <f>VLOOKUP(A72,počty!$AC$6:$FA$100,14,0)</f>
        <v>#N/A</v>
      </c>
      <c r="F72" s="339" t="e">
        <f>VLOOKUP(A72,počty!$AC$6:$FA$100,93,0)</f>
        <v>#N/A</v>
      </c>
      <c r="G72" s="340" t="e">
        <f>VLOOKUP(A72,počty!$AC$6:$FA$100,94,0)</f>
        <v>#N/A</v>
      </c>
      <c r="H72" s="341" t="e">
        <f>VLOOKUP(A72,počty!$AC$6:$FA$100,95,0)</f>
        <v>#N/A</v>
      </c>
      <c r="I72" s="341" t="e">
        <f>VLOOKUP(A72,počty!$AC$6:$FA$100,96,0)</f>
        <v>#N/A</v>
      </c>
      <c r="J72" s="341" t="e">
        <f>VLOOKUP(A72,počty!$AC$6:$FA$100,97,0)</f>
        <v>#N/A</v>
      </c>
      <c r="K72" s="342" t="e">
        <f>VLOOKUP(A72,počty!$AC$6:$FA$100,98,0)</f>
        <v>#N/A</v>
      </c>
      <c r="L72" s="343" t="e">
        <f>VLOOKUP(A72,počty!$AC$6:$FA$100,99,0)</f>
        <v>#N/A</v>
      </c>
      <c r="M72" s="343" t="e">
        <f>VLOOKUP(A72,počty!$AC$6:$FA$100,100,0)</f>
        <v>#N/A</v>
      </c>
      <c r="N72" s="343" t="e">
        <f>VLOOKUP(A72,počty!$AC$6:$FA$100,101,0)</f>
        <v>#N/A</v>
      </c>
      <c r="O72" s="344" t="e">
        <f>VLOOKUP(A72,počty!$AC$6:$FA$100,102,0)</f>
        <v>#N/A</v>
      </c>
      <c r="P72" s="517" t="e">
        <f>VLOOKUP(A72,počty!$AC$6:$FA$100,113,0)</f>
        <v>#N/A</v>
      </c>
      <c r="Q72" s="126" t="e">
        <f>VLOOKUP(A72,počty!$AC$6:$FA$100,116,0)</f>
        <v>#N/A</v>
      </c>
    </row>
    <row r="73" spans="1:17" s="131" customFormat="1" ht="13.5" customHeight="1" thickBot="1">
      <c r="A73" s="516"/>
      <c r="B73" s="500"/>
      <c r="C73" s="345"/>
      <c r="D73" s="346" t="e">
        <f>VLOOKUP(A72,počty!$AC$6:$FA$100,12,0)</f>
        <v>#N/A</v>
      </c>
      <c r="E73" s="347" t="e">
        <f>VLOOKUP(A72,počty!$AC$6:$FA$100,13,0)</f>
        <v>#N/A</v>
      </c>
      <c r="F73" s="348" t="e">
        <f>VLOOKUP(A72,počty!$AC$6:$FA$100,103,0)</f>
        <v>#N/A</v>
      </c>
      <c r="G73" s="349" t="e">
        <f>VLOOKUP(A72,počty!$AC$6:$FA$100,104,0)</f>
        <v>#N/A</v>
      </c>
      <c r="H73" s="350" t="e">
        <f>VLOOKUP(A72,počty!$AC$6:$FA$100,105,0)</f>
        <v>#N/A</v>
      </c>
      <c r="I73" s="350" t="e">
        <f>VLOOKUP(A72,počty!$AC$6:$FA$100,106,0)</f>
        <v>#N/A</v>
      </c>
      <c r="J73" s="350" t="e">
        <f>VLOOKUP(A72,počty!$AC$6:$FA$100,107,0)</f>
        <v>#N/A</v>
      </c>
      <c r="K73" s="351" t="e">
        <f>VLOOKUP(A72,počty!$AC$6:$FA$100,108,0)</f>
        <v>#N/A</v>
      </c>
      <c r="L73" s="352" t="e">
        <f>VLOOKUP(A72,počty!$AC$6:$FA$100,109,0)</f>
        <v>#N/A</v>
      </c>
      <c r="M73" s="352" t="e">
        <f>VLOOKUP(A72,počty!$AC$6:$FA$100,110,0)</f>
        <v>#N/A</v>
      </c>
      <c r="N73" s="352" t="e">
        <f>VLOOKUP(A72,počty!$AC$6:$FA$100,111,0)</f>
        <v>#N/A</v>
      </c>
      <c r="O73" s="353" t="e">
        <f>VLOOKUP(A72,počty!$AC$6:$FA$100,112,0)</f>
        <v>#N/A</v>
      </c>
      <c r="P73" s="518"/>
      <c r="Q73" s="127" t="e">
        <f>VLOOKUP(A72,počty!$AC$6:$FA$100,115,0)</f>
        <v>#N/A</v>
      </c>
    </row>
    <row r="74" spans="1:17" s="131" customFormat="1" ht="13.5" customHeight="1">
      <c r="A74" s="515">
        <v>32</v>
      </c>
      <c r="B74" s="499" t="e">
        <f>VLOOKUP(A74,počty!$AC$6:$FA$100,114,0)</f>
        <v>#N/A</v>
      </c>
      <c r="C74" s="336" t="e">
        <f>VLOOKUP(A74,počty!$AC$6:$FA$100,92,0)</f>
        <v>#N/A</v>
      </c>
      <c r="D74" s="337" t="e">
        <f>VLOOKUP(A74,počty!$AC$6:$FA$100,11,0)</f>
        <v>#N/A</v>
      </c>
      <c r="E74" s="338" t="e">
        <f>VLOOKUP(A74,počty!$AC$6:$FA$100,14,0)</f>
        <v>#N/A</v>
      </c>
      <c r="F74" s="339" t="e">
        <f>VLOOKUP(A74,počty!$AC$6:$FA$100,93,0)</f>
        <v>#N/A</v>
      </c>
      <c r="G74" s="340" t="e">
        <f>VLOOKUP(A74,počty!$AC$6:$FA$100,94,0)</f>
        <v>#N/A</v>
      </c>
      <c r="H74" s="341" t="e">
        <f>VLOOKUP(A74,počty!$AC$6:$FA$100,95,0)</f>
        <v>#N/A</v>
      </c>
      <c r="I74" s="341" t="e">
        <f>VLOOKUP(A74,počty!$AC$6:$FA$100,96,0)</f>
        <v>#N/A</v>
      </c>
      <c r="J74" s="341" t="e">
        <f>VLOOKUP(A74,počty!$AC$6:$FA$100,97,0)</f>
        <v>#N/A</v>
      </c>
      <c r="K74" s="342" t="e">
        <f>VLOOKUP(A74,počty!$AC$6:$FA$100,98,0)</f>
        <v>#N/A</v>
      </c>
      <c r="L74" s="343" t="e">
        <f>VLOOKUP(A74,počty!$AC$6:$FA$100,99,0)</f>
        <v>#N/A</v>
      </c>
      <c r="M74" s="343" t="e">
        <f>VLOOKUP(A74,počty!$AC$6:$FA$100,100,0)</f>
        <v>#N/A</v>
      </c>
      <c r="N74" s="343" t="e">
        <f>VLOOKUP(A74,počty!$AC$6:$FA$100,101,0)</f>
        <v>#N/A</v>
      </c>
      <c r="O74" s="344" t="e">
        <f>VLOOKUP(A74,počty!$AC$6:$FA$100,102,0)</f>
        <v>#N/A</v>
      </c>
      <c r="P74" s="517" t="e">
        <f>VLOOKUP(A74,počty!$AC$6:$FA$100,113,0)</f>
        <v>#N/A</v>
      </c>
      <c r="Q74" s="126" t="e">
        <f>VLOOKUP(A74,počty!$AC$6:$FA$100,116,0)</f>
        <v>#N/A</v>
      </c>
    </row>
    <row r="75" spans="1:17" s="131" customFormat="1" ht="13.5" customHeight="1" thickBot="1">
      <c r="A75" s="516"/>
      <c r="B75" s="500"/>
      <c r="C75" s="345"/>
      <c r="D75" s="346" t="e">
        <f>VLOOKUP(A74,počty!$AC$6:$FA$100,12,0)</f>
        <v>#N/A</v>
      </c>
      <c r="E75" s="347" t="e">
        <f>VLOOKUP(A74,počty!$AC$6:$FA$100,13,0)</f>
        <v>#N/A</v>
      </c>
      <c r="F75" s="348" t="e">
        <f>VLOOKUP(A74,počty!$AC$6:$FA$100,103,0)</f>
        <v>#N/A</v>
      </c>
      <c r="G75" s="349" t="e">
        <f>VLOOKUP(A74,počty!$AC$6:$FA$100,104,0)</f>
        <v>#N/A</v>
      </c>
      <c r="H75" s="350" t="e">
        <f>VLOOKUP(A74,počty!$AC$6:$FA$100,105,0)</f>
        <v>#N/A</v>
      </c>
      <c r="I75" s="350" t="e">
        <f>VLOOKUP(A74,počty!$AC$6:$FA$100,106,0)</f>
        <v>#N/A</v>
      </c>
      <c r="J75" s="350" t="e">
        <f>VLOOKUP(A74,počty!$AC$6:$FA$100,107,0)</f>
        <v>#N/A</v>
      </c>
      <c r="K75" s="351" t="e">
        <f>VLOOKUP(A74,počty!$AC$6:$FA$100,108,0)</f>
        <v>#N/A</v>
      </c>
      <c r="L75" s="352" t="e">
        <f>VLOOKUP(A74,počty!$AC$6:$FA$100,109,0)</f>
        <v>#N/A</v>
      </c>
      <c r="M75" s="352" t="e">
        <f>VLOOKUP(A74,počty!$AC$6:$FA$100,110,0)</f>
        <v>#N/A</v>
      </c>
      <c r="N75" s="352" t="e">
        <f>VLOOKUP(A74,počty!$AC$6:$FA$100,111,0)</f>
        <v>#N/A</v>
      </c>
      <c r="O75" s="353" t="e">
        <f>VLOOKUP(A74,počty!$AC$6:$FA$100,112,0)</f>
        <v>#N/A</v>
      </c>
      <c r="P75" s="518"/>
      <c r="Q75" s="127" t="e">
        <f>VLOOKUP(A74,počty!$AC$6:$FA$100,115,0)</f>
        <v>#N/A</v>
      </c>
    </row>
    <row r="76" spans="1:17" s="131" customFormat="1" ht="13.5" customHeight="1">
      <c r="A76" s="515">
        <v>33</v>
      </c>
      <c r="B76" s="499" t="e">
        <f>VLOOKUP(A76,počty!$AC$6:$FA$100,114,0)</f>
        <v>#N/A</v>
      </c>
      <c r="C76" s="336" t="e">
        <f>VLOOKUP(A76,počty!$AC$6:$FA$100,92,0)</f>
        <v>#N/A</v>
      </c>
      <c r="D76" s="337" t="e">
        <f>VLOOKUP(A76,počty!$AC$6:$FA$100,11,0)</f>
        <v>#N/A</v>
      </c>
      <c r="E76" s="338" t="e">
        <f>VLOOKUP(A76,počty!$AC$6:$FA$100,14,0)</f>
        <v>#N/A</v>
      </c>
      <c r="F76" s="339" t="e">
        <f>VLOOKUP(A76,počty!$AC$6:$FA$100,93,0)</f>
        <v>#N/A</v>
      </c>
      <c r="G76" s="340" t="e">
        <f>VLOOKUP(A76,počty!$AC$6:$FA$100,94,0)</f>
        <v>#N/A</v>
      </c>
      <c r="H76" s="341" t="e">
        <f>VLOOKUP(A76,počty!$AC$6:$FA$100,95,0)</f>
        <v>#N/A</v>
      </c>
      <c r="I76" s="341" t="e">
        <f>VLOOKUP(A76,počty!$AC$6:$FA$100,96,0)</f>
        <v>#N/A</v>
      </c>
      <c r="J76" s="341" t="e">
        <f>VLOOKUP(A76,počty!$AC$6:$FA$100,97,0)</f>
        <v>#N/A</v>
      </c>
      <c r="K76" s="342" t="e">
        <f>VLOOKUP(A76,počty!$AC$6:$FA$100,98,0)</f>
        <v>#N/A</v>
      </c>
      <c r="L76" s="343" t="e">
        <f>VLOOKUP(A76,počty!$AC$6:$FA$100,99,0)</f>
        <v>#N/A</v>
      </c>
      <c r="M76" s="343" t="e">
        <f>VLOOKUP(A76,počty!$AC$6:$FA$100,100,0)</f>
        <v>#N/A</v>
      </c>
      <c r="N76" s="343" t="e">
        <f>VLOOKUP(A76,počty!$AC$6:$FA$100,101,0)</f>
        <v>#N/A</v>
      </c>
      <c r="O76" s="344" t="e">
        <f>VLOOKUP(A76,počty!$AC$6:$FA$100,102,0)</f>
        <v>#N/A</v>
      </c>
      <c r="P76" s="517" t="e">
        <f>VLOOKUP(A76,počty!$AC$6:$FA$100,113,0)</f>
        <v>#N/A</v>
      </c>
      <c r="Q76" s="126" t="e">
        <f>VLOOKUP(A76,počty!$AC$6:$FA$100,116,0)</f>
        <v>#N/A</v>
      </c>
    </row>
    <row r="77" spans="1:17" s="131" customFormat="1" ht="13.5" customHeight="1" thickBot="1">
      <c r="A77" s="516"/>
      <c r="B77" s="500"/>
      <c r="C77" s="345"/>
      <c r="D77" s="346" t="e">
        <f>VLOOKUP(A76,počty!$AC$6:$FA$100,12,0)</f>
        <v>#N/A</v>
      </c>
      <c r="E77" s="347" t="e">
        <f>VLOOKUP(A76,počty!$AC$6:$FA$100,13,0)</f>
        <v>#N/A</v>
      </c>
      <c r="F77" s="348" t="e">
        <f>VLOOKUP(A76,počty!$AC$6:$FA$100,103,0)</f>
        <v>#N/A</v>
      </c>
      <c r="G77" s="349" t="e">
        <f>VLOOKUP(A76,počty!$AC$6:$FA$100,104,0)</f>
        <v>#N/A</v>
      </c>
      <c r="H77" s="350" t="e">
        <f>VLOOKUP(A76,počty!$AC$6:$FA$100,105,0)</f>
        <v>#N/A</v>
      </c>
      <c r="I77" s="350" t="e">
        <f>VLOOKUP(A76,počty!$AC$6:$FA$100,106,0)</f>
        <v>#N/A</v>
      </c>
      <c r="J77" s="350" t="e">
        <f>VLOOKUP(A76,počty!$AC$6:$FA$100,107,0)</f>
        <v>#N/A</v>
      </c>
      <c r="K77" s="351" t="e">
        <f>VLOOKUP(A76,počty!$AC$6:$FA$100,108,0)</f>
        <v>#N/A</v>
      </c>
      <c r="L77" s="352" t="e">
        <f>VLOOKUP(A76,počty!$AC$6:$FA$100,109,0)</f>
        <v>#N/A</v>
      </c>
      <c r="M77" s="352" t="e">
        <f>VLOOKUP(A76,počty!$AC$6:$FA$100,110,0)</f>
        <v>#N/A</v>
      </c>
      <c r="N77" s="352" t="e">
        <f>VLOOKUP(A76,počty!$AC$6:$FA$100,111,0)</f>
        <v>#N/A</v>
      </c>
      <c r="O77" s="353" t="e">
        <f>VLOOKUP(A76,počty!$AC$6:$FA$100,112,0)</f>
        <v>#N/A</v>
      </c>
      <c r="P77" s="518"/>
      <c r="Q77" s="127" t="e">
        <f>VLOOKUP(A76,počty!$AC$6:$FA$100,115,0)</f>
        <v>#N/A</v>
      </c>
    </row>
    <row r="78" spans="1:17" s="131" customFormat="1" ht="13.5" customHeight="1">
      <c r="A78" s="515">
        <v>34</v>
      </c>
      <c r="B78" s="499" t="e">
        <f>VLOOKUP(A78,počty!$AC$6:$FA$100,114,0)</f>
        <v>#N/A</v>
      </c>
      <c r="C78" s="336" t="e">
        <f>VLOOKUP(A78,počty!$AC$6:$FA$100,92,0)</f>
        <v>#N/A</v>
      </c>
      <c r="D78" s="337" t="e">
        <f>VLOOKUP(A78,počty!$AC$6:$FA$100,11,0)</f>
        <v>#N/A</v>
      </c>
      <c r="E78" s="338" t="e">
        <f>VLOOKUP(A78,počty!$AC$6:$FA$100,14,0)</f>
        <v>#N/A</v>
      </c>
      <c r="F78" s="339" t="e">
        <f>VLOOKUP(A78,počty!$AC$6:$FA$100,93,0)</f>
        <v>#N/A</v>
      </c>
      <c r="G78" s="340" t="e">
        <f>VLOOKUP(A78,počty!$AC$6:$FA$100,94,0)</f>
        <v>#N/A</v>
      </c>
      <c r="H78" s="341" t="e">
        <f>VLOOKUP(A78,počty!$AC$6:$FA$100,95,0)</f>
        <v>#N/A</v>
      </c>
      <c r="I78" s="341" t="e">
        <f>VLOOKUP(A78,počty!$AC$6:$FA$100,96,0)</f>
        <v>#N/A</v>
      </c>
      <c r="J78" s="341" t="e">
        <f>VLOOKUP(A78,počty!$AC$6:$FA$100,97,0)</f>
        <v>#N/A</v>
      </c>
      <c r="K78" s="342" t="e">
        <f>VLOOKUP(A78,počty!$AC$6:$FA$100,98,0)</f>
        <v>#N/A</v>
      </c>
      <c r="L78" s="343" t="e">
        <f>VLOOKUP(A78,počty!$AC$6:$FA$100,99,0)</f>
        <v>#N/A</v>
      </c>
      <c r="M78" s="343" t="e">
        <f>VLOOKUP(A78,počty!$AC$6:$FA$100,100,0)</f>
        <v>#N/A</v>
      </c>
      <c r="N78" s="343" t="e">
        <f>VLOOKUP(A78,počty!$AC$6:$FA$100,101,0)</f>
        <v>#N/A</v>
      </c>
      <c r="O78" s="344" t="e">
        <f>VLOOKUP(A78,počty!$AC$6:$FA$100,102,0)</f>
        <v>#N/A</v>
      </c>
      <c r="P78" s="517" t="e">
        <f>VLOOKUP(A78,počty!$AC$6:$FA$100,113,0)</f>
        <v>#N/A</v>
      </c>
      <c r="Q78" s="126" t="e">
        <f>VLOOKUP(A78,počty!$AC$6:$FA$100,116,0)</f>
        <v>#N/A</v>
      </c>
    </row>
    <row r="79" spans="1:17" s="131" customFormat="1" ht="13.5" customHeight="1" thickBot="1">
      <c r="A79" s="516"/>
      <c r="B79" s="500"/>
      <c r="C79" s="345"/>
      <c r="D79" s="346" t="e">
        <f>VLOOKUP(A78,počty!$AC$6:$FA$100,12,0)</f>
        <v>#N/A</v>
      </c>
      <c r="E79" s="347" t="e">
        <f>VLOOKUP(A78,počty!$AC$6:$FA$100,13,0)</f>
        <v>#N/A</v>
      </c>
      <c r="F79" s="348" t="e">
        <f>VLOOKUP(A78,počty!$AC$6:$FA$100,103,0)</f>
        <v>#N/A</v>
      </c>
      <c r="G79" s="349" t="e">
        <f>VLOOKUP(A78,počty!$AC$6:$FA$100,104,0)</f>
        <v>#N/A</v>
      </c>
      <c r="H79" s="350" t="e">
        <f>VLOOKUP(A78,počty!$AC$6:$FA$100,105,0)</f>
        <v>#N/A</v>
      </c>
      <c r="I79" s="350" t="e">
        <f>VLOOKUP(A78,počty!$AC$6:$FA$100,106,0)</f>
        <v>#N/A</v>
      </c>
      <c r="J79" s="350" t="e">
        <f>VLOOKUP(A78,počty!$AC$6:$FA$100,107,0)</f>
        <v>#N/A</v>
      </c>
      <c r="K79" s="351" t="e">
        <f>VLOOKUP(A78,počty!$AC$6:$FA$100,108,0)</f>
        <v>#N/A</v>
      </c>
      <c r="L79" s="352" t="e">
        <f>VLOOKUP(A78,počty!$AC$6:$FA$100,109,0)</f>
        <v>#N/A</v>
      </c>
      <c r="M79" s="352" t="e">
        <f>VLOOKUP(A78,počty!$AC$6:$FA$100,110,0)</f>
        <v>#N/A</v>
      </c>
      <c r="N79" s="352" t="e">
        <f>VLOOKUP(A78,počty!$AC$6:$FA$100,111,0)</f>
        <v>#N/A</v>
      </c>
      <c r="O79" s="353" t="e">
        <f>VLOOKUP(A78,počty!$AC$6:$FA$100,112,0)</f>
        <v>#N/A</v>
      </c>
      <c r="P79" s="518"/>
      <c r="Q79" s="127" t="e">
        <f>VLOOKUP(A78,počty!$AC$6:$FA$100,115,0)</f>
        <v>#N/A</v>
      </c>
    </row>
    <row r="80" spans="1:17" s="131" customFormat="1" ht="13.5" customHeight="1">
      <c r="A80" s="515">
        <v>35</v>
      </c>
      <c r="B80" s="499" t="e">
        <f>VLOOKUP(A80,počty!$AC$6:$FA$100,114,0)</f>
        <v>#N/A</v>
      </c>
      <c r="C80" s="336" t="e">
        <f>VLOOKUP(A80,počty!$AC$6:$FA$100,92,0)</f>
        <v>#N/A</v>
      </c>
      <c r="D80" s="337" t="e">
        <f>VLOOKUP(A80,počty!$AC$6:$FA$100,11,0)</f>
        <v>#N/A</v>
      </c>
      <c r="E80" s="338" t="e">
        <f>VLOOKUP(A80,počty!$AC$6:$FA$100,14,0)</f>
        <v>#N/A</v>
      </c>
      <c r="F80" s="339" t="e">
        <f>VLOOKUP(A80,počty!$AC$6:$FA$100,93,0)</f>
        <v>#N/A</v>
      </c>
      <c r="G80" s="340" t="e">
        <f>VLOOKUP(A80,počty!$AC$6:$FA$100,94,0)</f>
        <v>#N/A</v>
      </c>
      <c r="H80" s="341" t="e">
        <f>VLOOKUP(A80,počty!$AC$6:$FA$100,95,0)</f>
        <v>#N/A</v>
      </c>
      <c r="I80" s="341" t="e">
        <f>VLOOKUP(A80,počty!$AC$6:$FA$100,96,0)</f>
        <v>#N/A</v>
      </c>
      <c r="J80" s="341" t="e">
        <f>VLOOKUP(A80,počty!$AC$6:$FA$100,97,0)</f>
        <v>#N/A</v>
      </c>
      <c r="K80" s="342" t="e">
        <f>VLOOKUP(A80,počty!$AC$6:$FA$100,98,0)</f>
        <v>#N/A</v>
      </c>
      <c r="L80" s="343" t="e">
        <f>VLOOKUP(A80,počty!$AC$6:$FA$100,99,0)</f>
        <v>#N/A</v>
      </c>
      <c r="M80" s="343" t="e">
        <f>VLOOKUP(A80,počty!$AC$6:$FA$100,100,0)</f>
        <v>#N/A</v>
      </c>
      <c r="N80" s="343" t="e">
        <f>VLOOKUP(A80,počty!$AC$6:$FA$100,101,0)</f>
        <v>#N/A</v>
      </c>
      <c r="O80" s="344" t="e">
        <f>VLOOKUP(A80,počty!$AC$6:$FA$100,102,0)</f>
        <v>#N/A</v>
      </c>
      <c r="P80" s="517" t="e">
        <f>VLOOKUP(A80,počty!$AC$6:$FA$100,113,0)</f>
        <v>#N/A</v>
      </c>
      <c r="Q80" s="126" t="e">
        <f>VLOOKUP(A80,počty!$AC$6:$FA$100,116,0)</f>
        <v>#N/A</v>
      </c>
    </row>
    <row r="81" spans="1:17" s="131" customFormat="1" ht="13.5" customHeight="1" thickBot="1">
      <c r="A81" s="516"/>
      <c r="B81" s="500"/>
      <c r="C81" s="345"/>
      <c r="D81" s="346" t="e">
        <f>VLOOKUP(A80,počty!$AC$6:$FA$100,12,0)</f>
        <v>#N/A</v>
      </c>
      <c r="E81" s="347" t="e">
        <f>VLOOKUP(A80,počty!$AC$6:$FA$100,13,0)</f>
        <v>#N/A</v>
      </c>
      <c r="F81" s="348" t="e">
        <f>VLOOKUP(A80,počty!$AC$6:$FA$100,103,0)</f>
        <v>#N/A</v>
      </c>
      <c r="G81" s="349" t="e">
        <f>VLOOKUP(A80,počty!$AC$6:$FA$100,104,0)</f>
        <v>#N/A</v>
      </c>
      <c r="H81" s="350" t="e">
        <f>VLOOKUP(A80,počty!$AC$6:$FA$100,105,0)</f>
        <v>#N/A</v>
      </c>
      <c r="I81" s="350" t="e">
        <f>VLOOKUP(A80,počty!$AC$6:$FA$100,106,0)</f>
        <v>#N/A</v>
      </c>
      <c r="J81" s="350" t="e">
        <f>VLOOKUP(A80,počty!$AC$6:$FA$100,107,0)</f>
        <v>#N/A</v>
      </c>
      <c r="K81" s="351" t="e">
        <f>VLOOKUP(A80,počty!$AC$6:$FA$100,108,0)</f>
        <v>#N/A</v>
      </c>
      <c r="L81" s="352" t="e">
        <f>VLOOKUP(A80,počty!$AC$6:$FA$100,109,0)</f>
        <v>#N/A</v>
      </c>
      <c r="M81" s="352" t="e">
        <f>VLOOKUP(A80,počty!$AC$6:$FA$100,110,0)</f>
        <v>#N/A</v>
      </c>
      <c r="N81" s="352" t="e">
        <f>VLOOKUP(A80,počty!$AC$6:$FA$100,111,0)</f>
        <v>#N/A</v>
      </c>
      <c r="O81" s="353" t="e">
        <f>VLOOKUP(A80,počty!$AC$6:$FA$100,112,0)</f>
        <v>#N/A</v>
      </c>
      <c r="P81" s="518"/>
      <c r="Q81" s="127" t="e">
        <f>VLOOKUP(A80,počty!$AC$6:$FA$100,115,0)</f>
        <v>#N/A</v>
      </c>
    </row>
    <row r="82" spans="1:17" s="131" customFormat="1" ht="13.5" customHeight="1">
      <c r="A82" s="515">
        <v>36</v>
      </c>
      <c r="B82" s="499" t="e">
        <f>VLOOKUP(A82,počty!$AC$6:$FA$100,114,0)</f>
        <v>#N/A</v>
      </c>
      <c r="C82" s="336" t="e">
        <f>VLOOKUP(A82,počty!$AC$6:$FA$100,92,0)</f>
        <v>#N/A</v>
      </c>
      <c r="D82" s="337" t="e">
        <f>VLOOKUP(A82,počty!$AC$6:$FA$100,11,0)</f>
        <v>#N/A</v>
      </c>
      <c r="E82" s="338" t="e">
        <f>VLOOKUP(A82,počty!$AC$6:$FA$100,14,0)</f>
        <v>#N/A</v>
      </c>
      <c r="F82" s="339" t="e">
        <f>VLOOKUP(A82,počty!$AC$6:$FA$100,93,0)</f>
        <v>#N/A</v>
      </c>
      <c r="G82" s="340" t="e">
        <f>VLOOKUP(A82,počty!$AC$6:$FA$100,94,0)</f>
        <v>#N/A</v>
      </c>
      <c r="H82" s="341" t="e">
        <f>VLOOKUP(A82,počty!$AC$6:$FA$100,95,0)</f>
        <v>#N/A</v>
      </c>
      <c r="I82" s="341" t="e">
        <f>VLOOKUP(A82,počty!$AC$6:$FA$100,96,0)</f>
        <v>#N/A</v>
      </c>
      <c r="J82" s="341" t="e">
        <f>VLOOKUP(A82,počty!$AC$6:$FA$100,97,0)</f>
        <v>#N/A</v>
      </c>
      <c r="K82" s="342" t="e">
        <f>VLOOKUP(A82,počty!$AC$6:$FA$100,98,0)</f>
        <v>#N/A</v>
      </c>
      <c r="L82" s="343" t="e">
        <f>VLOOKUP(A82,počty!$AC$6:$FA$100,99,0)</f>
        <v>#N/A</v>
      </c>
      <c r="M82" s="343" t="e">
        <f>VLOOKUP(A82,počty!$AC$6:$FA$100,100,0)</f>
        <v>#N/A</v>
      </c>
      <c r="N82" s="343" t="e">
        <f>VLOOKUP(A82,počty!$AC$6:$FA$100,101,0)</f>
        <v>#N/A</v>
      </c>
      <c r="O82" s="344" t="e">
        <f>VLOOKUP(A82,počty!$AC$6:$FA$100,102,0)</f>
        <v>#N/A</v>
      </c>
      <c r="P82" s="517" t="e">
        <f>VLOOKUP(A82,počty!$AC$6:$FA$100,113,0)</f>
        <v>#N/A</v>
      </c>
      <c r="Q82" s="126" t="e">
        <f>VLOOKUP(A82,počty!$AC$6:$FA$100,116,0)</f>
        <v>#N/A</v>
      </c>
    </row>
    <row r="83" spans="1:17" s="131" customFormat="1" ht="13.5" customHeight="1" thickBot="1">
      <c r="A83" s="516"/>
      <c r="B83" s="500"/>
      <c r="C83" s="345"/>
      <c r="D83" s="346" t="e">
        <f>VLOOKUP(A82,počty!$AC$6:$FA$100,12,0)</f>
        <v>#N/A</v>
      </c>
      <c r="E83" s="347" t="e">
        <f>VLOOKUP(A82,počty!$AC$6:$FA$100,13,0)</f>
        <v>#N/A</v>
      </c>
      <c r="F83" s="348" t="e">
        <f>VLOOKUP(A82,počty!$AC$6:$FA$100,103,0)</f>
        <v>#N/A</v>
      </c>
      <c r="G83" s="349" t="e">
        <f>VLOOKUP(A82,počty!$AC$6:$FA$100,104,0)</f>
        <v>#N/A</v>
      </c>
      <c r="H83" s="350" t="e">
        <f>VLOOKUP(A82,počty!$AC$6:$FA$100,105,0)</f>
        <v>#N/A</v>
      </c>
      <c r="I83" s="350" t="e">
        <f>VLOOKUP(A82,počty!$AC$6:$FA$100,106,0)</f>
        <v>#N/A</v>
      </c>
      <c r="J83" s="350" t="e">
        <f>VLOOKUP(A82,počty!$AC$6:$FA$100,107,0)</f>
        <v>#N/A</v>
      </c>
      <c r="K83" s="351" t="e">
        <f>VLOOKUP(A82,počty!$AC$6:$FA$100,108,0)</f>
        <v>#N/A</v>
      </c>
      <c r="L83" s="352" t="e">
        <f>VLOOKUP(A82,počty!$AC$6:$FA$100,109,0)</f>
        <v>#N/A</v>
      </c>
      <c r="M83" s="352" t="e">
        <f>VLOOKUP(A82,počty!$AC$6:$FA$100,110,0)</f>
        <v>#N/A</v>
      </c>
      <c r="N83" s="352" t="e">
        <f>VLOOKUP(A82,počty!$AC$6:$FA$100,111,0)</f>
        <v>#N/A</v>
      </c>
      <c r="O83" s="353" t="e">
        <f>VLOOKUP(A82,počty!$AC$6:$FA$100,112,0)</f>
        <v>#N/A</v>
      </c>
      <c r="P83" s="518"/>
      <c r="Q83" s="127" t="e">
        <f>VLOOKUP(A82,počty!$AC$6:$FA$100,115,0)</f>
        <v>#N/A</v>
      </c>
    </row>
    <row r="84" spans="1:17" s="131" customFormat="1" ht="13.5" customHeight="1">
      <c r="A84" s="515">
        <v>37</v>
      </c>
      <c r="B84" s="499" t="e">
        <f>VLOOKUP(A84,počty!$AC$6:$FA$100,114,0)</f>
        <v>#N/A</v>
      </c>
      <c r="C84" s="336" t="e">
        <f>VLOOKUP(A84,počty!$AC$6:$FA$100,92,0)</f>
        <v>#N/A</v>
      </c>
      <c r="D84" s="337" t="e">
        <f>VLOOKUP(A84,počty!$AC$6:$FA$100,11,0)</f>
        <v>#N/A</v>
      </c>
      <c r="E84" s="338" t="e">
        <f>VLOOKUP(A84,počty!$AC$6:$FA$100,14,0)</f>
        <v>#N/A</v>
      </c>
      <c r="F84" s="339" t="e">
        <f>VLOOKUP(A84,počty!$AC$6:$FA$100,93,0)</f>
        <v>#N/A</v>
      </c>
      <c r="G84" s="340" t="e">
        <f>VLOOKUP(A84,počty!$AC$6:$FA$100,94,0)</f>
        <v>#N/A</v>
      </c>
      <c r="H84" s="341" t="e">
        <f>VLOOKUP(A84,počty!$AC$6:$FA$100,95,0)</f>
        <v>#N/A</v>
      </c>
      <c r="I84" s="341" t="e">
        <f>VLOOKUP(A84,počty!$AC$6:$FA$100,96,0)</f>
        <v>#N/A</v>
      </c>
      <c r="J84" s="341" t="e">
        <f>VLOOKUP(A84,počty!$AC$6:$FA$100,97,0)</f>
        <v>#N/A</v>
      </c>
      <c r="K84" s="342" t="e">
        <f>VLOOKUP(A84,počty!$AC$6:$FA$100,98,0)</f>
        <v>#N/A</v>
      </c>
      <c r="L84" s="343" t="e">
        <f>VLOOKUP(A84,počty!$AC$6:$FA$100,99,0)</f>
        <v>#N/A</v>
      </c>
      <c r="M84" s="343" t="e">
        <f>VLOOKUP(A84,počty!$AC$6:$FA$100,100,0)</f>
        <v>#N/A</v>
      </c>
      <c r="N84" s="343" t="e">
        <f>VLOOKUP(A84,počty!$AC$6:$FA$100,101,0)</f>
        <v>#N/A</v>
      </c>
      <c r="O84" s="344" t="e">
        <f>VLOOKUP(A84,počty!$AC$6:$FA$100,102,0)</f>
        <v>#N/A</v>
      </c>
      <c r="P84" s="517" t="e">
        <f>VLOOKUP(A84,počty!$AC$6:$FA$100,113,0)</f>
        <v>#N/A</v>
      </c>
      <c r="Q84" s="126" t="e">
        <f>VLOOKUP(A84,počty!$AC$6:$FA$100,116,0)</f>
        <v>#N/A</v>
      </c>
    </row>
    <row r="85" spans="1:17" s="131" customFormat="1" ht="13.5" customHeight="1" thickBot="1">
      <c r="A85" s="516"/>
      <c r="B85" s="500"/>
      <c r="C85" s="345"/>
      <c r="D85" s="346" t="e">
        <f>VLOOKUP(A84,počty!$AC$6:$FA$100,12,0)</f>
        <v>#N/A</v>
      </c>
      <c r="E85" s="347" t="e">
        <f>VLOOKUP(A84,počty!$AC$6:$FA$100,13,0)</f>
        <v>#N/A</v>
      </c>
      <c r="F85" s="348" t="e">
        <f>VLOOKUP(A84,počty!$AC$6:$FA$100,103,0)</f>
        <v>#N/A</v>
      </c>
      <c r="G85" s="349" t="e">
        <f>VLOOKUP(A84,počty!$AC$6:$FA$100,104,0)</f>
        <v>#N/A</v>
      </c>
      <c r="H85" s="350" t="e">
        <f>VLOOKUP(A84,počty!$AC$6:$FA$100,105,0)</f>
        <v>#N/A</v>
      </c>
      <c r="I85" s="350" t="e">
        <f>VLOOKUP(A84,počty!$AC$6:$FA$100,106,0)</f>
        <v>#N/A</v>
      </c>
      <c r="J85" s="350" t="e">
        <f>VLOOKUP(A84,počty!$AC$6:$FA$100,107,0)</f>
        <v>#N/A</v>
      </c>
      <c r="K85" s="351" t="e">
        <f>VLOOKUP(A84,počty!$AC$6:$FA$100,108,0)</f>
        <v>#N/A</v>
      </c>
      <c r="L85" s="352" t="e">
        <f>VLOOKUP(A84,počty!$AC$6:$FA$100,109,0)</f>
        <v>#N/A</v>
      </c>
      <c r="M85" s="352" t="e">
        <f>VLOOKUP(A84,počty!$AC$6:$FA$100,110,0)</f>
        <v>#N/A</v>
      </c>
      <c r="N85" s="352" t="e">
        <f>VLOOKUP(A84,počty!$AC$6:$FA$100,111,0)</f>
        <v>#N/A</v>
      </c>
      <c r="O85" s="353" t="e">
        <f>VLOOKUP(A84,počty!$AC$6:$FA$100,112,0)</f>
        <v>#N/A</v>
      </c>
      <c r="P85" s="518"/>
      <c r="Q85" s="127" t="e">
        <f>VLOOKUP(A84,počty!$AC$6:$FA$100,115,0)</f>
        <v>#N/A</v>
      </c>
    </row>
    <row r="86" spans="1:17" s="131" customFormat="1" ht="13.5" customHeight="1">
      <c r="A86" s="515">
        <v>38</v>
      </c>
      <c r="B86" s="499" t="e">
        <f>VLOOKUP(A86,počty!$AC$6:$FA$100,114,0)</f>
        <v>#N/A</v>
      </c>
      <c r="C86" s="336" t="e">
        <f>VLOOKUP(A86,počty!$AC$6:$FA$100,92,0)</f>
        <v>#N/A</v>
      </c>
      <c r="D86" s="337" t="e">
        <f>VLOOKUP(A86,počty!$AC$6:$FA$100,11,0)</f>
        <v>#N/A</v>
      </c>
      <c r="E86" s="338" t="e">
        <f>VLOOKUP(A86,počty!$AC$6:$FA$100,14,0)</f>
        <v>#N/A</v>
      </c>
      <c r="F86" s="339" t="e">
        <f>VLOOKUP(A86,počty!$AC$6:$FA$100,93,0)</f>
        <v>#N/A</v>
      </c>
      <c r="G86" s="340" t="e">
        <f>VLOOKUP(A86,počty!$AC$6:$FA$100,94,0)</f>
        <v>#N/A</v>
      </c>
      <c r="H86" s="341" t="e">
        <f>VLOOKUP(A86,počty!$AC$6:$FA$100,95,0)</f>
        <v>#N/A</v>
      </c>
      <c r="I86" s="341" t="e">
        <f>VLOOKUP(A86,počty!$AC$6:$FA$100,96,0)</f>
        <v>#N/A</v>
      </c>
      <c r="J86" s="341" t="e">
        <f>VLOOKUP(A86,počty!$AC$6:$FA$100,97,0)</f>
        <v>#N/A</v>
      </c>
      <c r="K86" s="342" t="e">
        <f>VLOOKUP(A86,počty!$AC$6:$FA$100,98,0)</f>
        <v>#N/A</v>
      </c>
      <c r="L86" s="343" t="e">
        <f>VLOOKUP(A86,počty!$AC$6:$FA$100,99,0)</f>
        <v>#N/A</v>
      </c>
      <c r="M86" s="343" t="e">
        <f>VLOOKUP(A86,počty!$AC$6:$FA$100,100,0)</f>
        <v>#N/A</v>
      </c>
      <c r="N86" s="343" t="e">
        <f>VLOOKUP(A86,počty!$AC$6:$FA$100,101,0)</f>
        <v>#N/A</v>
      </c>
      <c r="O86" s="344" t="e">
        <f>VLOOKUP(A86,počty!$AC$6:$FA$100,102,0)</f>
        <v>#N/A</v>
      </c>
      <c r="P86" s="517" t="e">
        <f>VLOOKUP(A86,počty!$AC$6:$FA$100,113,0)</f>
        <v>#N/A</v>
      </c>
      <c r="Q86" s="126" t="e">
        <f>VLOOKUP(A86,počty!$AC$6:$FA$100,116,0)</f>
        <v>#N/A</v>
      </c>
    </row>
    <row r="87" spans="1:17" s="131" customFormat="1" ht="13.5" customHeight="1" thickBot="1">
      <c r="A87" s="516"/>
      <c r="B87" s="500"/>
      <c r="C87" s="345"/>
      <c r="D87" s="346" t="e">
        <f>VLOOKUP(A86,počty!$AC$6:$FA$100,12,0)</f>
        <v>#N/A</v>
      </c>
      <c r="E87" s="347" t="e">
        <f>VLOOKUP(A86,počty!$AC$6:$FA$100,13,0)</f>
        <v>#N/A</v>
      </c>
      <c r="F87" s="348" t="e">
        <f>VLOOKUP(A86,počty!$AC$6:$FA$100,103,0)</f>
        <v>#N/A</v>
      </c>
      <c r="G87" s="349" t="e">
        <f>VLOOKUP(A86,počty!$AC$6:$FA$100,104,0)</f>
        <v>#N/A</v>
      </c>
      <c r="H87" s="350" t="e">
        <f>VLOOKUP(A86,počty!$AC$6:$FA$100,105,0)</f>
        <v>#N/A</v>
      </c>
      <c r="I87" s="350" t="e">
        <f>VLOOKUP(A86,počty!$AC$6:$FA$100,106,0)</f>
        <v>#N/A</v>
      </c>
      <c r="J87" s="350" t="e">
        <f>VLOOKUP(A86,počty!$AC$6:$FA$100,107,0)</f>
        <v>#N/A</v>
      </c>
      <c r="K87" s="351" t="e">
        <f>VLOOKUP(A86,počty!$AC$6:$FA$100,108,0)</f>
        <v>#N/A</v>
      </c>
      <c r="L87" s="352" t="e">
        <f>VLOOKUP(A86,počty!$AC$6:$FA$100,109,0)</f>
        <v>#N/A</v>
      </c>
      <c r="M87" s="352" t="e">
        <f>VLOOKUP(A86,počty!$AC$6:$FA$100,110,0)</f>
        <v>#N/A</v>
      </c>
      <c r="N87" s="352" t="e">
        <f>VLOOKUP(A86,počty!$AC$6:$FA$100,111,0)</f>
        <v>#N/A</v>
      </c>
      <c r="O87" s="353" t="e">
        <f>VLOOKUP(A86,počty!$AC$6:$FA$100,112,0)</f>
        <v>#N/A</v>
      </c>
      <c r="P87" s="518"/>
      <c r="Q87" s="127" t="e">
        <f>VLOOKUP(A86,počty!$AC$6:$FA$100,115,0)</f>
        <v>#N/A</v>
      </c>
    </row>
    <row r="88" spans="1:17" s="131" customFormat="1" ht="13.5" customHeight="1">
      <c r="A88" s="515">
        <v>39</v>
      </c>
      <c r="B88" s="499" t="e">
        <f>VLOOKUP(A88,počty!$AC$6:$FA$100,114,0)</f>
        <v>#N/A</v>
      </c>
      <c r="C88" s="336" t="e">
        <f>VLOOKUP(A88,počty!$AC$6:$FA$100,92,0)</f>
        <v>#N/A</v>
      </c>
      <c r="D88" s="337" t="e">
        <f>VLOOKUP(A88,počty!$AC$6:$FA$100,11,0)</f>
        <v>#N/A</v>
      </c>
      <c r="E88" s="338" t="e">
        <f>VLOOKUP(A88,počty!$AC$6:$FA$100,14,0)</f>
        <v>#N/A</v>
      </c>
      <c r="F88" s="339" t="e">
        <f>VLOOKUP(A88,počty!$AC$6:$FA$100,93,0)</f>
        <v>#N/A</v>
      </c>
      <c r="G88" s="340" t="e">
        <f>VLOOKUP(A88,počty!$AC$6:$FA$100,94,0)</f>
        <v>#N/A</v>
      </c>
      <c r="H88" s="341" t="e">
        <f>VLOOKUP(A88,počty!$AC$6:$FA$100,95,0)</f>
        <v>#N/A</v>
      </c>
      <c r="I88" s="341" t="e">
        <f>VLOOKUP(A88,počty!$AC$6:$FA$100,96,0)</f>
        <v>#N/A</v>
      </c>
      <c r="J88" s="341" t="e">
        <f>VLOOKUP(A88,počty!$AC$6:$FA$100,97,0)</f>
        <v>#N/A</v>
      </c>
      <c r="K88" s="342" t="e">
        <f>VLOOKUP(A88,počty!$AC$6:$FA$100,98,0)</f>
        <v>#N/A</v>
      </c>
      <c r="L88" s="343" t="e">
        <f>VLOOKUP(A88,počty!$AC$6:$FA$100,99,0)</f>
        <v>#N/A</v>
      </c>
      <c r="M88" s="343" t="e">
        <f>VLOOKUP(A88,počty!$AC$6:$FA$100,100,0)</f>
        <v>#N/A</v>
      </c>
      <c r="N88" s="343" t="e">
        <f>VLOOKUP(A88,počty!$AC$6:$FA$100,101,0)</f>
        <v>#N/A</v>
      </c>
      <c r="O88" s="344" t="e">
        <f>VLOOKUP(A88,počty!$AC$6:$FA$100,102,0)</f>
        <v>#N/A</v>
      </c>
      <c r="P88" s="517" t="e">
        <f>VLOOKUP(A88,počty!$AC$6:$FA$100,113,0)</f>
        <v>#N/A</v>
      </c>
      <c r="Q88" s="126" t="e">
        <f>VLOOKUP(A88,počty!$AC$6:$FA$100,116,0)</f>
        <v>#N/A</v>
      </c>
    </row>
    <row r="89" spans="1:17" s="131" customFormat="1" ht="13.5" customHeight="1" thickBot="1">
      <c r="A89" s="516"/>
      <c r="B89" s="500"/>
      <c r="C89" s="345"/>
      <c r="D89" s="346" t="e">
        <f>VLOOKUP(A88,počty!$AC$6:$FA$100,12,0)</f>
        <v>#N/A</v>
      </c>
      <c r="E89" s="347" t="e">
        <f>VLOOKUP(A88,počty!$AC$6:$FA$100,13,0)</f>
        <v>#N/A</v>
      </c>
      <c r="F89" s="348" t="e">
        <f>VLOOKUP(A88,počty!$AC$6:$FA$100,103,0)</f>
        <v>#N/A</v>
      </c>
      <c r="G89" s="349" t="e">
        <f>VLOOKUP(A88,počty!$AC$6:$FA$100,104,0)</f>
        <v>#N/A</v>
      </c>
      <c r="H89" s="350" t="e">
        <f>VLOOKUP(A88,počty!$AC$6:$FA$100,105,0)</f>
        <v>#N/A</v>
      </c>
      <c r="I89" s="350" t="e">
        <f>VLOOKUP(A88,počty!$AC$6:$FA$100,106,0)</f>
        <v>#N/A</v>
      </c>
      <c r="J89" s="350" t="e">
        <f>VLOOKUP(A88,počty!$AC$6:$FA$100,107,0)</f>
        <v>#N/A</v>
      </c>
      <c r="K89" s="351" t="e">
        <f>VLOOKUP(A88,počty!$AC$6:$FA$100,108,0)</f>
        <v>#N/A</v>
      </c>
      <c r="L89" s="352" t="e">
        <f>VLOOKUP(A88,počty!$AC$6:$FA$100,109,0)</f>
        <v>#N/A</v>
      </c>
      <c r="M89" s="352" t="e">
        <f>VLOOKUP(A88,počty!$AC$6:$FA$100,110,0)</f>
        <v>#N/A</v>
      </c>
      <c r="N89" s="352" t="e">
        <f>VLOOKUP(A88,počty!$AC$6:$FA$100,111,0)</f>
        <v>#N/A</v>
      </c>
      <c r="O89" s="353" t="e">
        <f>VLOOKUP(A88,počty!$AC$6:$FA$100,112,0)</f>
        <v>#N/A</v>
      </c>
      <c r="P89" s="518"/>
      <c r="Q89" s="127" t="e">
        <f>VLOOKUP(A88,počty!$AC$6:$FA$100,115,0)</f>
        <v>#N/A</v>
      </c>
    </row>
    <row r="90" spans="1:17" s="131" customFormat="1" ht="13.5" customHeight="1">
      <c r="A90" s="515">
        <v>40</v>
      </c>
      <c r="B90" s="499" t="e">
        <f>VLOOKUP(A90,počty!$AC$6:$FA$100,114,0)</f>
        <v>#N/A</v>
      </c>
      <c r="C90" s="336" t="e">
        <f>VLOOKUP(A90,počty!$AC$6:$FA$100,92,0)</f>
        <v>#N/A</v>
      </c>
      <c r="D90" s="337" t="e">
        <f>VLOOKUP(A90,počty!$AC$6:$FA$100,11,0)</f>
        <v>#N/A</v>
      </c>
      <c r="E90" s="338" t="e">
        <f>VLOOKUP(A90,počty!$AC$6:$FA$100,14,0)</f>
        <v>#N/A</v>
      </c>
      <c r="F90" s="339" t="e">
        <f>VLOOKUP(A90,počty!$AC$6:$FA$100,93,0)</f>
        <v>#N/A</v>
      </c>
      <c r="G90" s="340" t="e">
        <f>VLOOKUP(A90,počty!$AC$6:$FA$100,94,0)</f>
        <v>#N/A</v>
      </c>
      <c r="H90" s="341" t="e">
        <f>VLOOKUP(A90,počty!$AC$6:$FA$100,95,0)</f>
        <v>#N/A</v>
      </c>
      <c r="I90" s="341" t="e">
        <f>VLOOKUP(A90,počty!$AC$6:$FA$100,96,0)</f>
        <v>#N/A</v>
      </c>
      <c r="J90" s="341" t="e">
        <f>VLOOKUP(A90,počty!$AC$6:$FA$100,97,0)</f>
        <v>#N/A</v>
      </c>
      <c r="K90" s="342" t="e">
        <f>VLOOKUP(A90,počty!$AC$6:$FA$100,98,0)</f>
        <v>#N/A</v>
      </c>
      <c r="L90" s="343" t="e">
        <f>VLOOKUP(A90,počty!$AC$6:$FA$100,99,0)</f>
        <v>#N/A</v>
      </c>
      <c r="M90" s="343" t="e">
        <f>VLOOKUP(A90,počty!$AC$6:$FA$100,100,0)</f>
        <v>#N/A</v>
      </c>
      <c r="N90" s="343" t="e">
        <f>VLOOKUP(A90,počty!$AC$6:$FA$100,101,0)</f>
        <v>#N/A</v>
      </c>
      <c r="O90" s="344" t="e">
        <f>VLOOKUP(A90,počty!$AC$6:$FA$100,102,0)</f>
        <v>#N/A</v>
      </c>
      <c r="P90" s="517" t="e">
        <f>VLOOKUP(A90,počty!$AC$6:$FA$100,113,0)</f>
        <v>#N/A</v>
      </c>
      <c r="Q90" s="126" t="e">
        <f>VLOOKUP(A90,počty!$AC$6:$FA$100,116,0)</f>
        <v>#N/A</v>
      </c>
    </row>
    <row r="91" spans="1:17" s="131" customFormat="1" ht="13.5" customHeight="1" thickBot="1">
      <c r="A91" s="516"/>
      <c r="B91" s="500"/>
      <c r="C91" s="345"/>
      <c r="D91" s="346" t="e">
        <f>VLOOKUP(A90,počty!$AC$6:$FA$100,12,0)</f>
        <v>#N/A</v>
      </c>
      <c r="E91" s="347" t="e">
        <f>VLOOKUP(A90,počty!$AC$6:$FA$100,13,0)</f>
        <v>#N/A</v>
      </c>
      <c r="F91" s="348" t="e">
        <f>VLOOKUP(A90,počty!$AC$6:$FA$100,103,0)</f>
        <v>#N/A</v>
      </c>
      <c r="G91" s="349" t="e">
        <f>VLOOKUP(A90,počty!$AC$6:$FA$100,104,0)</f>
        <v>#N/A</v>
      </c>
      <c r="H91" s="350" t="e">
        <f>VLOOKUP(A90,počty!$AC$6:$FA$100,105,0)</f>
        <v>#N/A</v>
      </c>
      <c r="I91" s="350" t="e">
        <f>VLOOKUP(A90,počty!$AC$6:$FA$100,106,0)</f>
        <v>#N/A</v>
      </c>
      <c r="J91" s="350" t="e">
        <f>VLOOKUP(A90,počty!$AC$6:$FA$100,107,0)</f>
        <v>#N/A</v>
      </c>
      <c r="K91" s="351" t="e">
        <f>VLOOKUP(A90,počty!$AC$6:$FA$100,108,0)</f>
        <v>#N/A</v>
      </c>
      <c r="L91" s="352" t="e">
        <f>VLOOKUP(A90,počty!$AC$6:$FA$100,109,0)</f>
        <v>#N/A</v>
      </c>
      <c r="M91" s="352" t="e">
        <f>VLOOKUP(A90,počty!$AC$6:$FA$100,110,0)</f>
        <v>#N/A</v>
      </c>
      <c r="N91" s="352" t="e">
        <f>VLOOKUP(A90,počty!$AC$6:$FA$100,111,0)</f>
        <v>#N/A</v>
      </c>
      <c r="O91" s="353" t="e">
        <f>VLOOKUP(A90,počty!$AC$6:$FA$100,112,0)</f>
        <v>#N/A</v>
      </c>
      <c r="P91" s="518"/>
      <c r="Q91" s="127" t="e">
        <f>VLOOKUP(A90,počty!$AC$6:$FA$100,115,0)</f>
        <v>#N/A</v>
      </c>
    </row>
    <row r="92" spans="1:17" s="131" customFormat="1" ht="13.5" customHeight="1">
      <c r="A92" s="515">
        <v>41</v>
      </c>
      <c r="B92" s="499" t="e">
        <f>VLOOKUP(A92,počty!$AC$6:$FA$100,114,0)</f>
        <v>#N/A</v>
      </c>
      <c r="C92" s="336" t="e">
        <f>VLOOKUP(A92,počty!$AC$6:$FA$100,92,0)</f>
        <v>#N/A</v>
      </c>
      <c r="D92" s="337" t="e">
        <f>VLOOKUP(A92,počty!$AC$6:$FA$100,11,0)</f>
        <v>#N/A</v>
      </c>
      <c r="E92" s="338" t="e">
        <f>VLOOKUP(A92,počty!$AC$6:$FA$100,14,0)</f>
        <v>#N/A</v>
      </c>
      <c r="F92" s="339" t="e">
        <f>VLOOKUP(A92,počty!$AC$6:$FA$100,93,0)</f>
        <v>#N/A</v>
      </c>
      <c r="G92" s="340" t="e">
        <f>VLOOKUP(A92,počty!$AC$6:$FA$100,94,0)</f>
        <v>#N/A</v>
      </c>
      <c r="H92" s="341" t="e">
        <f>VLOOKUP(A92,počty!$AC$6:$FA$100,95,0)</f>
        <v>#N/A</v>
      </c>
      <c r="I92" s="341" t="e">
        <f>VLOOKUP(A92,počty!$AC$6:$FA$100,96,0)</f>
        <v>#N/A</v>
      </c>
      <c r="J92" s="341" t="e">
        <f>VLOOKUP(A92,počty!$AC$6:$FA$100,97,0)</f>
        <v>#N/A</v>
      </c>
      <c r="K92" s="342" t="e">
        <f>VLOOKUP(A92,počty!$AC$6:$FA$100,98,0)</f>
        <v>#N/A</v>
      </c>
      <c r="L92" s="343" t="e">
        <f>VLOOKUP(A92,počty!$AC$6:$FA$100,99,0)</f>
        <v>#N/A</v>
      </c>
      <c r="M92" s="343" t="e">
        <f>VLOOKUP(A92,počty!$AC$6:$FA$100,100,0)</f>
        <v>#N/A</v>
      </c>
      <c r="N92" s="343" t="e">
        <f>VLOOKUP(A92,počty!$AC$6:$FA$100,101,0)</f>
        <v>#N/A</v>
      </c>
      <c r="O92" s="344" t="e">
        <f>VLOOKUP(A92,počty!$AC$6:$FA$100,102,0)</f>
        <v>#N/A</v>
      </c>
      <c r="P92" s="517" t="e">
        <f>VLOOKUP(A92,počty!$AC$6:$FA$100,113,0)</f>
        <v>#N/A</v>
      </c>
      <c r="Q92" s="126" t="e">
        <f>VLOOKUP(A92,počty!$AC$6:$FA$100,116,0)</f>
        <v>#N/A</v>
      </c>
    </row>
    <row r="93" spans="1:17" s="131" customFormat="1" ht="13.5" customHeight="1" thickBot="1">
      <c r="A93" s="516"/>
      <c r="B93" s="500"/>
      <c r="C93" s="345"/>
      <c r="D93" s="346" t="e">
        <f>VLOOKUP(A92,počty!$AC$6:$FA$100,12,0)</f>
        <v>#N/A</v>
      </c>
      <c r="E93" s="347" t="e">
        <f>VLOOKUP(A92,počty!$AC$6:$FA$100,13,0)</f>
        <v>#N/A</v>
      </c>
      <c r="F93" s="348" t="e">
        <f>VLOOKUP(A92,počty!$AC$6:$FA$100,103,0)</f>
        <v>#N/A</v>
      </c>
      <c r="G93" s="349" t="e">
        <f>VLOOKUP(A92,počty!$AC$6:$FA$100,104,0)</f>
        <v>#N/A</v>
      </c>
      <c r="H93" s="350" t="e">
        <f>VLOOKUP(A92,počty!$AC$6:$FA$100,105,0)</f>
        <v>#N/A</v>
      </c>
      <c r="I93" s="350" t="e">
        <f>VLOOKUP(A92,počty!$AC$6:$FA$100,106,0)</f>
        <v>#N/A</v>
      </c>
      <c r="J93" s="350" t="e">
        <f>VLOOKUP(A92,počty!$AC$6:$FA$100,107,0)</f>
        <v>#N/A</v>
      </c>
      <c r="K93" s="351" t="e">
        <f>VLOOKUP(A92,počty!$AC$6:$FA$100,108,0)</f>
        <v>#N/A</v>
      </c>
      <c r="L93" s="352" t="e">
        <f>VLOOKUP(A92,počty!$AC$6:$FA$100,109,0)</f>
        <v>#N/A</v>
      </c>
      <c r="M93" s="352" t="e">
        <f>VLOOKUP(A92,počty!$AC$6:$FA$100,110,0)</f>
        <v>#N/A</v>
      </c>
      <c r="N93" s="352" t="e">
        <f>VLOOKUP(A92,počty!$AC$6:$FA$100,111,0)</f>
        <v>#N/A</v>
      </c>
      <c r="O93" s="353" t="e">
        <f>VLOOKUP(A92,počty!$AC$6:$FA$100,112,0)</f>
        <v>#N/A</v>
      </c>
      <c r="P93" s="518"/>
      <c r="Q93" s="127" t="e">
        <f>VLOOKUP(A92,počty!$AC$6:$FA$100,115,0)</f>
        <v>#N/A</v>
      </c>
    </row>
    <row r="94" spans="1:17" s="131" customFormat="1" ht="13.5" customHeight="1">
      <c r="A94" s="515">
        <v>42</v>
      </c>
      <c r="B94" s="499" t="e">
        <f>VLOOKUP(A94,počty!$AC$6:$FA$100,114,0)</f>
        <v>#N/A</v>
      </c>
      <c r="C94" s="336" t="e">
        <f>VLOOKUP(A94,počty!$AC$6:$FA$100,92,0)</f>
        <v>#N/A</v>
      </c>
      <c r="D94" s="337" t="e">
        <f>VLOOKUP(A94,počty!$AC$6:$FA$100,11,0)</f>
        <v>#N/A</v>
      </c>
      <c r="E94" s="338" t="e">
        <f>VLOOKUP(A94,počty!$AC$6:$FA$100,14,0)</f>
        <v>#N/A</v>
      </c>
      <c r="F94" s="339" t="e">
        <f>VLOOKUP(A94,počty!$AC$6:$FA$100,93,0)</f>
        <v>#N/A</v>
      </c>
      <c r="G94" s="340" t="e">
        <f>VLOOKUP(A94,počty!$AC$6:$FA$100,94,0)</f>
        <v>#N/A</v>
      </c>
      <c r="H94" s="341" t="e">
        <f>VLOOKUP(A94,počty!$AC$6:$FA$100,95,0)</f>
        <v>#N/A</v>
      </c>
      <c r="I94" s="341" t="e">
        <f>VLOOKUP(A94,počty!$AC$6:$FA$100,96,0)</f>
        <v>#N/A</v>
      </c>
      <c r="J94" s="341" t="e">
        <f>VLOOKUP(A94,počty!$AC$6:$FA$100,97,0)</f>
        <v>#N/A</v>
      </c>
      <c r="K94" s="342" t="e">
        <f>VLOOKUP(A94,počty!$AC$6:$FA$100,98,0)</f>
        <v>#N/A</v>
      </c>
      <c r="L94" s="343" t="e">
        <f>VLOOKUP(A94,počty!$AC$6:$FA$100,99,0)</f>
        <v>#N/A</v>
      </c>
      <c r="M94" s="343" t="e">
        <f>VLOOKUP(A94,počty!$AC$6:$FA$100,100,0)</f>
        <v>#N/A</v>
      </c>
      <c r="N94" s="343" t="e">
        <f>VLOOKUP(A94,počty!$AC$6:$FA$100,101,0)</f>
        <v>#N/A</v>
      </c>
      <c r="O94" s="344" t="e">
        <f>VLOOKUP(A94,počty!$AC$6:$FA$100,102,0)</f>
        <v>#N/A</v>
      </c>
      <c r="P94" s="517" t="e">
        <f>VLOOKUP(A94,počty!$AC$6:$FA$100,113,0)</f>
        <v>#N/A</v>
      </c>
      <c r="Q94" s="126" t="e">
        <f>VLOOKUP(A94,počty!$AC$6:$FA$100,116,0)</f>
        <v>#N/A</v>
      </c>
    </row>
    <row r="95" spans="1:17" s="131" customFormat="1" ht="13.5" customHeight="1" thickBot="1">
      <c r="A95" s="516"/>
      <c r="B95" s="500"/>
      <c r="C95" s="345"/>
      <c r="D95" s="346" t="e">
        <f>VLOOKUP(A94,počty!$AC$6:$FA$100,12,0)</f>
        <v>#N/A</v>
      </c>
      <c r="E95" s="347" t="e">
        <f>VLOOKUP(A94,počty!$AC$6:$FA$100,13,0)</f>
        <v>#N/A</v>
      </c>
      <c r="F95" s="348" t="e">
        <f>VLOOKUP(A94,počty!$AC$6:$FA$100,103,0)</f>
        <v>#N/A</v>
      </c>
      <c r="G95" s="349" t="e">
        <f>VLOOKUP(A94,počty!$AC$6:$FA$100,104,0)</f>
        <v>#N/A</v>
      </c>
      <c r="H95" s="350" t="e">
        <f>VLOOKUP(A94,počty!$AC$6:$FA$100,105,0)</f>
        <v>#N/A</v>
      </c>
      <c r="I95" s="350" t="e">
        <f>VLOOKUP(A94,počty!$AC$6:$FA$100,106,0)</f>
        <v>#N/A</v>
      </c>
      <c r="J95" s="350" t="e">
        <f>VLOOKUP(A94,počty!$AC$6:$FA$100,107,0)</f>
        <v>#N/A</v>
      </c>
      <c r="K95" s="351" t="e">
        <f>VLOOKUP(A94,počty!$AC$6:$FA$100,108,0)</f>
        <v>#N/A</v>
      </c>
      <c r="L95" s="352" t="e">
        <f>VLOOKUP(A94,počty!$AC$6:$FA$100,109,0)</f>
        <v>#N/A</v>
      </c>
      <c r="M95" s="352" t="e">
        <f>VLOOKUP(A94,počty!$AC$6:$FA$100,110,0)</f>
        <v>#N/A</v>
      </c>
      <c r="N95" s="352" t="e">
        <f>VLOOKUP(A94,počty!$AC$6:$FA$100,111,0)</f>
        <v>#N/A</v>
      </c>
      <c r="O95" s="353" t="e">
        <f>VLOOKUP(A94,počty!$AC$6:$FA$100,112,0)</f>
        <v>#N/A</v>
      </c>
      <c r="P95" s="518"/>
      <c r="Q95" s="127" t="e">
        <f>VLOOKUP(A94,počty!$AC$6:$FA$100,115,0)</f>
        <v>#N/A</v>
      </c>
    </row>
    <row r="96" spans="1:17" s="131" customFormat="1" ht="13.5" customHeight="1">
      <c r="A96" s="515">
        <v>43</v>
      </c>
      <c r="B96" s="499" t="e">
        <f>VLOOKUP(A96,počty!$AC$6:$FA$100,114,0)</f>
        <v>#N/A</v>
      </c>
      <c r="C96" s="336" t="e">
        <f>VLOOKUP(A96,počty!$AC$6:$FA$100,92,0)</f>
        <v>#N/A</v>
      </c>
      <c r="D96" s="337" t="e">
        <f>VLOOKUP(A96,počty!$AC$6:$FA$100,11,0)</f>
        <v>#N/A</v>
      </c>
      <c r="E96" s="338" t="e">
        <f>VLOOKUP(A96,počty!$AC$6:$FA$100,14,0)</f>
        <v>#N/A</v>
      </c>
      <c r="F96" s="339" t="e">
        <f>VLOOKUP(A96,počty!$AC$6:$FA$100,93,0)</f>
        <v>#N/A</v>
      </c>
      <c r="G96" s="340" t="e">
        <f>VLOOKUP(A96,počty!$AC$6:$FA$100,94,0)</f>
        <v>#N/A</v>
      </c>
      <c r="H96" s="341" t="e">
        <f>VLOOKUP(A96,počty!$AC$6:$FA$100,95,0)</f>
        <v>#N/A</v>
      </c>
      <c r="I96" s="341" t="e">
        <f>VLOOKUP(A96,počty!$AC$6:$FA$100,96,0)</f>
        <v>#N/A</v>
      </c>
      <c r="J96" s="341" t="e">
        <f>VLOOKUP(A96,počty!$AC$6:$FA$100,97,0)</f>
        <v>#N/A</v>
      </c>
      <c r="K96" s="342" t="e">
        <f>VLOOKUP(A96,počty!$AC$6:$FA$100,98,0)</f>
        <v>#N/A</v>
      </c>
      <c r="L96" s="343" t="e">
        <f>VLOOKUP(A96,počty!$AC$6:$FA$100,99,0)</f>
        <v>#N/A</v>
      </c>
      <c r="M96" s="343" t="e">
        <f>VLOOKUP(A96,počty!$AC$6:$FA$100,100,0)</f>
        <v>#N/A</v>
      </c>
      <c r="N96" s="343" t="e">
        <f>VLOOKUP(A96,počty!$AC$6:$FA$100,101,0)</f>
        <v>#N/A</v>
      </c>
      <c r="O96" s="344" t="e">
        <f>VLOOKUP(A96,počty!$AC$6:$FA$100,102,0)</f>
        <v>#N/A</v>
      </c>
      <c r="P96" s="517" t="e">
        <f>VLOOKUP(A96,počty!$AC$6:$FA$100,113,0)</f>
        <v>#N/A</v>
      </c>
      <c r="Q96" s="126" t="e">
        <f>VLOOKUP(A96,počty!$AC$6:$FA$100,116,0)</f>
        <v>#N/A</v>
      </c>
    </row>
    <row r="97" spans="1:17" s="131" customFormat="1" ht="13.5" customHeight="1" thickBot="1">
      <c r="A97" s="516"/>
      <c r="B97" s="500"/>
      <c r="C97" s="345"/>
      <c r="D97" s="346" t="e">
        <f>VLOOKUP(A96,počty!$AC$6:$FA$100,12,0)</f>
        <v>#N/A</v>
      </c>
      <c r="E97" s="347" t="e">
        <f>VLOOKUP(A96,počty!$AC$6:$FA$100,13,0)</f>
        <v>#N/A</v>
      </c>
      <c r="F97" s="348" t="e">
        <f>VLOOKUP(A96,počty!$AC$6:$FA$100,103,0)</f>
        <v>#N/A</v>
      </c>
      <c r="G97" s="349" t="e">
        <f>VLOOKUP(A96,počty!$AC$6:$FA$100,104,0)</f>
        <v>#N/A</v>
      </c>
      <c r="H97" s="350" t="e">
        <f>VLOOKUP(A96,počty!$AC$6:$FA$100,105,0)</f>
        <v>#N/A</v>
      </c>
      <c r="I97" s="350" t="e">
        <f>VLOOKUP(A96,počty!$AC$6:$FA$100,106,0)</f>
        <v>#N/A</v>
      </c>
      <c r="J97" s="350" t="e">
        <f>VLOOKUP(A96,počty!$AC$6:$FA$100,107,0)</f>
        <v>#N/A</v>
      </c>
      <c r="K97" s="351" t="e">
        <f>VLOOKUP(A96,počty!$AC$6:$FA$100,108,0)</f>
        <v>#N/A</v>
      </c>
      <c r="L97" s="352" t="e">
        <f>VLOOKUP(A96,počty!$AC$6:$FA$100,109,0)</f>
        <v>#N/A</v>
      </c>
      <c r="M97" s="352" t="e">
        <f>VLOOKUP(A96,počty!$AC$6:$FA$100,110,0)</f>
        <v>#N/A</v>
      </c>
      <c r="N97" s="352" t="e">
        <f>VLOOKUP(A96,počty!$AC$6:$FA$100,111,0)</f>
        <v>#N/A</v>
      </c>
      <c r="O97" s="353" t="e">
        <f>VLOOKUP(A96,počty!$AC$6:$FA$100,112,0)</f>
        <v>#N/A</v>
      </c>
      <c r="P97" s="518"/>
      <c r="Q97" s="127" t="e">
        <f>VLOOKUP(A96,počty!$AC$6:$FA$100,115,0)</f>
        <v>#N/A</v>
      </c>
    </row>
    <row r="98" spans="1:17" s="131" customFormat="1" ht="13.5" customHeight="1">
      <c r="A98" s="515">
        <v>44</v>
      </c>
      <c r="B98" s="499" t="e">
        <f>VLOOKUP(A98,počty!$AC$6:$FA$100,114,0)</f>
        <v>#N/A</v>
      </c>
      <c r="C98" s="336" t="e">
        <f>VLOOKUP(A98,počty!$AC$6:$FA$100,92,0)</f>
        <v>#N/A</v>
      </c>
      <c r="D98" s="337" t="e">
        <f>VLOOKUP(A98,počty!$AC$6:$FA$100,11,0)</f>
        <v>#N/A</v>
      </c>
      <c r="E98" s="338" t="e">
        <f>VLOOKUP(A98,počty!$AC$6:$FA$100,14,0)</f>
        <v>#N/A</v>
      </c>
      <c r="F98" s="339" t="e">
        <f>VLOOKUP(A98,počty!$AC$6:$FA$100,93,0)</f>
        <v>#N/A</v>
      </c>
      <c r="G98" s="340" t="e">
        <f>VLOOKUP(A98,počty!$AC$6:$FA$100,94,0)</f>
        <v>#N/A</v>
      </c>
      <c r="H98" s="341" t="e">
        <f>VLOOKUP(A98,počty!$AC$6:$FA$100,95,0)</f>
        <v>#N/A</v>
      </c>
      <c r="I98" s="341" t="e">
        <f>VLOOKUP(A98,počty!$AC$6:$FA$100,96,0)</f>
        <v>#N/A</v>
      </c>
      <c r="J98" s="341" t="e">
        <f>VLOOKUP(A98,počty!$AC$6:$FA$100,97,0)</f>
        <v>#N/A</v>
      </c>
      <c r="K98" s="342" t="e">
        <f>VLOOKUP(A98,počty!$AC$6:$FA$100,98,0)</f>
        <v>#N/A</v>
      </c>
      <c r="L98" s="343" t="e">
        <f>VLOOKUP(A98,počty!$AC$6:$FA$100,99,0)</f>
        <v>#N/A</v>
      </c>
      <c r="M98" s="343" t="e">
        <f>VLOOKUP(A98,počty!$AC$6:$FA$100,100,0)</f>
        <v>#N/A</v>
      </c>
      <c r="N98" s="343" t="e">
        <f>VLOOKUP(A98,počty!$AC$6:$FA$100,101,0)</f>
        <v>#N/A</v>
      </c>
      <c r="O98" s="344" t="e">
        <f>VLOOKUP(A98,počty!$AC$6:$FA$100,102,0)</f>
        <v>#N/A</v>
      </c>
      <c r="P98" s="517" t="e">
        <f>VLOOKUP(A98,počty!$AC$6:$FA$100,113,0)</f>
        <v>#N/A</v>
      </c>
      <c r="Q98" s="126" t="e">
        <f>VLOOKUP(A98,počty!$AC$6:$FA$100,116,0)</f>
        <v>#N/A</v>
      </c>
    </row>
    <row r="99" spans="1:17" s="131" customFormat="1" ht="13.5" customHeight="1" thickBot="1">
      <c r="A99" s="516"/>
      <c r="B99" s="500"/>
      <c r="C99" s="345"/>
      <c r="D99" s="346" t="e">
        <f>VLOOKUP(A98,počty!$AC$6:$FA$100,12,0)</f>
        <v>#N/A</v>
      </c>
      <c r="E99" s="347" t="e">
        <f>VLOOKUP(A98,počty!$AC$6:$FA$100,13,0)</f>
        <v>#N/A</v>
      </c>
      <c r="F99" s="348" t="e">
        <f>VLOOKUP(A98,počty!$AC$6:$FA$100,103,0)</f>
        <v>#N/A</v>
      </c>
      <c r="G99" s="349" t="e">
        <f>VLOOKUP(A98,počty!$AC$6:$FA$100,104,0)</f>
        <v>#N/A</v>
      </c>
      <c r="H99" s="350" t="e">
        <f>VLOOKUP(A98,počty!$AC$6:$FA$100,105,0)</f>
        <v>#N/A</v>
      </c>
      <c r="I99" s="350" t="e">
        <f>VLOOKUP(A98,počty!$AC$6:$FA$100,106,0)</f>
        <v>#N/A</v>
      </c>
      <c r="J99" s="350" t="e">
        <f>VLOOKUP(A98,počty!$AC$6:$FA$100,107,0)</f>
        <v>#N/A</v>
      </c>
      <c r="K99" s="351" t="e">
        <f>VLOOKUP(A98,počty!$AC$6:$FA$100,108,0)</f>
        <v>#N/A</v>
      </c>
      <c r="L99" s="352" t="e">
        <f>VLOOKUP(A98,počty!$AC$6:$FA$100,109,0)</f>
        <v>#N/A</v>
      </c>
      <c r="M99" s="352" t="e">
        <f>VLOOKUP(A98,počty!$AC$6:$FA$100,110,0)</f>
        <v>#N/A</v>
      </c>
      <c r="N99" s="352" t="e">
        <f>VLOOKUP(A98,počty!$AC$6:$FA$100,111,0)</f>
        <v>#N/A</v>
      </c>
      <c r="O99" s="353" t="e">
        <f>VLOOKUP(A98,počty!$AC$6:$FA$100,112,0)</f>
        <v>#N/A</v>
      </c>
      <c r="P99" s="518"/>
      <c r="Q99" s="127" t="e">
        <f>VLOOKUP(A98,počty!$AC$6:$FA$100,115,0)</f>
        <v>#N/A</v>
      </c>
    </row>
    <row r="100" spans="1:17" s="131" customFormat="1" ht="13.5" customHeight="1">
      <c r="A100" s="515">
        <v>45</v>
      </c>
      <c r="B100" s="499" t="e">
        <f>VLOOKUP(A100,počty!$AC$6:$FA$100,114,0)</f>
        <v>#N/A</v>
      </c>
      <c r="C100" s="336" t="e">
        <f>VLOOKUP(A100,počty!$AC$6:$FA$100,92,0)</f>
        <v>#N/A</v>
      </c>
      <c r="D100" s="337" t="e">
        <f>VLOOKUP(A100,počty!$AC$6:$FA$100,11,0)</f>
        <v>#N/A</v>
      </c>
      <c r="E100" s="338" t="e">
        <f>VLOOKUP(A100,počty!$AC$6:$FA$100,14,0)</f>
        <v>#N/A</v>
      </c>
      <c r="F100" s="339" t="e">
        <f>VLOOKUP(A100,počty!$AC$6:$FA$100,93,0)</f>
        <v>#N/A</v>
      </c>
      <c r="G100" s="340" t="e">
        <f>VLOOKUP(A100,počty!$AC$6:$FA$100,94,0)</f>
        <v>#N/A</v>
      </c>
      <c r="H100" s="341" t="e">
        <f>VLOOKUP(A100,počty!$AC$6:$FA$100,95,0)</f>
        <v>#N/A</v>
      </c>
      <c r="I100" s="341" t="e">
        <f>VLOOKUP(A100,počty!$AC$6:$FA$100,96,0)</f>
        <v>#N/A</v>
      </c>
      <c r="J100" s="341" t="e">
        <f>VLOOKUP(A100,počty!$AC$6:$FA$100,97,0)</f>
        <v>#N/A</v>
      </c>
      <c r="K100" s="342" t="e">
        <f>VLOOKUP(A100,počty!$AC$6:$FA$100,98,0)</f>
        <v>#N/A</v>
      </c>
      <c r="L100" s="343" t="e">
        <f>VLOOKUP(A100,počty!$AC$6:$FA$100,99,0)</f>
        <v>#N/A</v>
      </c>
      <c r="M100" s="343" t="e">
        <f>VLOOKUP(A100,počty!$AC$6:$FA$100,100,0)</f>
        <v>#N/A</v>
      </c>
      <c r="N100" s="343" t="e">
        <f>VLOOKUP(A100,počty!$AC$6:$FA$100,101,0)</f>
        <v>#N/A</v>
      </c>
      <c r="O100" s="344" t="e">
        <f>VLOOKUP(A100,počty!$AC$6:$FA$100,102,0)</f>
        <v>#N/A</v>
      </c>
      <c r="P100" s="517" t="e">
        <f>VLOOKUP(A100,počty!$AC$6:$FA$100,113,0)</f>
        <v>#N/A</v>
      </c>
      <c r="Q100" s="126" t="e">
        <f>VLOOKUP(A100,počty!$AC$6:$FA$100,116,0)</f>
        <v>#N/A</v>
      </c>
    </row>
    <row r="101" spans="1:17" s="131" customFormat="1" ht="13.5" customHeight="1" thickBot="1">
      <c r="A101" s="516"/>
      <c r="B101" s="500"/>
      <c r="C101" s="345"/>
      <c r="D101" s="346" t="e">
        <f>VLOOKUP(A100,počty!$AC$6:$FA$100,12,0)</f>
        <v>#N/A</v>
      </c>
      <c r="E101" s="347" t="e">
        <f>VLOOKUP(A100,počty!$AC$6:$FA$100,13,0)</f>
        <v>#N/A</v>
      </c>
      <c r="F101" s="348" t="e">
        <f>VLOOKUP(A100,počty!$AC$6:$FA$100,103,0)</f>
        <v>#N/A</v>
      </c>
      <c r="G101" s="349" t="e">
        <f>VLOOKUP(A100,počty!$AC$6:$FA$100,104,0)</f>
        <v>#N/A</v>
      </c>
      <c r="H101" s="350" t="e">
        <f>VLOOKUP(A100,počty!$AC$6:$FA$100,105,0)</f>
        <v>#N/A</v>
      </c>
      <c r="I101" s="350" t="e">
        <f>VLOOKUP(A100,počty!$AC$6:$FA$100,106,0)</f>
        <v>#N/A</v>
      </c>
      <c r="J101" s="350" t="e">
        <f>VLOOKUP(A100,počty!$AC$6:$FA$100,107,0)</f>
        <v>#N/A</v>
      </c>
      <c r="K101" s="351" t="e">
        <f>VLOOKUP(A100,počty!$AC$6:$FA$100,108,0)</f>
        <v>#N/A</v>
      </c>
      <c r="L101" s="352" t="e">
        <f>VLOOKUP(A100,počty!$AC$6:$FA$100,109,0)</f>
        <v>#N/A</v>
      </c>
      <c r="M101" s="352" t="e">
        <f>VLOOKUP(A100,počty!$AC$6:$FA$100,110,0)</f>
        <v>#N/A</v>
      </c>
      <c r="N101" s="352" t="e">
        <f>VLOOKUP(A100,počty!$AC$6:$FA$100,111,0)</f>
        <v>#N/A</v>
      </c>
      <c r="O101" s="353" t="e">
        <f>VLOOKUP(A100,počty!$AC$6:$FA$100,112,0)</f>
        <v>#N/A</v>
      </c>
      <c r="P101" s="518"/>
      <c r="Q101" s="127" t="e">
        <f>VLOOKUP(A100,počty!$AC$6:$FA$100,115,0)</f>
        <v>#N/A</v>
      </c>
    </row>
    <row r="102" spans="1:17" s="131" customFormat="1" ht="13.5" customHeight="1">
      <c r="A102" s="515">
        <v>46</v>
      </c>
      <c r="B102" s="499" t="e">
        <f>VLOOKUP(A102,počty!$AC$6:$FA$100,114,0)</f>
        <v>#N/A</v>
      </c>
      <c r="C102" s="336" t="e">
        <f>VLOOKUP(A102,počty!$AC$6:$FA$100,92,0)</f>
        <v>#N/A</v>
      </c>
      <c r="D102" s="337" t="e">
        <f>VLOOKUP(A102,počty!$AC$6:$FA$100,11,0)</f>
        <v>#N/A</v>
      </c>
      <c r="E102" s="338" t="e">
        <f>VLOOKUP(A102,počty!$AC$6:$FA$100,14,0)</f>
        <v>#N/A</v>
      </c>
      <c r="F102" s="339" t="e">
        <f>VLOOKUP(A102,počty!$AC$6:$FA$100,93,0)</f>
        <v>#N/A</v>
      </c>
      <c r="G102" s="340" t="e">
        <f>VLOOKUP(A102,počty!$AC$6:$FA$100,94,0)</f>
        <v>#N/A</v>
      </c>
      <c r="H102" s="341" t="e">
        <f>VLOOKUP(A102,počty!$AC$6:$FA$100,95,0)</f>
        <v>#N/A</v>
      </c>
      <c r="I102" s="341" t="e">
        <f>VLOOKUP(A102,počty!$AC$6:$FA$100,96,0)</f>
        <v>#N/A</v>
      </c>
      <c r="J102" s="341" t="e">
        <f>VLOOKUP(A102,počty!$AC$6:$FA$100,97,0)</f>
        <v>#N/A</v>
      </c>
      <c r="K102" s="342" t="e">
        <f>VLOOKUP(A102,počty!$AC$6:$FA$100,98,0)</f>
        <v>#N/A</v>
      </c>
      <c r="L102" s="343" t="e">
        <f>VLOOKUP(A102,počty!$AC$6:$FA$100,99,0)</f>
        <v>#N/A</v>
      </c>
      <c r="M102" s="343" t="e">
        <f>VLOOKUP(A102,počty!$AC$6:$FA$100,100,0)</f>
        <v>#N/A</v>
      </c>
      <c r="N102" s="343" t="e">
        <f>VLOOKUP(A102,počty!$AC$6:$FA$100,101,0)</f>
        <v>#N/A</v>
      </c>
      <c r="O102" s="344" t="e">
        <f>VLOOKUP(A102,počty!$AC$6:$FA$100,102,0)</f>
        <v>#N/A</v>
      </c>
      <c r="P102" s="517" t="e">
        <f>VLOOKUP(A102,počty!$AC$6:$FA$100,113,0)</f>
        <v>#N/A</v>
      </c>
      <c r="Q102" s="126" t="e">
        <f>VLOOKUP(A102,počty!$AC$6:$FA$100,116,0)</f>
        <v>#N/A</v>
      </c>
    </row>
    <row r="103" spans="1:17" s="131" customFormat="1" ht="13.5" customHeight="1" thickBot="1">
      <c r="A103" s="516"/>
      <c r="B103" s="500"/>
      <c r="C103" s="345"/>
      <c r="D103" s="346" t="e">
        <f>VLOOKUP(A102,počty!$AC$6:$FA$100,12,0)</f>
        <v>#N/A</v>
      </c>
      <c r="E103" s="347" t="e">
        <f>VLOOKUP(A102,počty!$AC$6:$FA$100,13,0)</f>
        <v>#N/A</v>
      </c>
      <c r="F103" s="348" t="e">
        <f>VLOOKUP(A102,počty!$AC$6:$FA$100,103,0)</f>
        <v>#N/A</v>
      </c>
      <c r="G103" s="349" t="e">
        <f>VLOOKUP(A102,počty!$AC$6:$FA$100,104,0)</f>
        <v>#N/A</v>
      </c>
      <c r="H103" s="350" t="e">
        <f>VLOOKUP(A102,počty!$AC$6:$FA$100,105,0)</f>
        <v>#N/A</v>
      </c>
      <c r="I103" s="350" t="e">
        <f>VLOOKUP(A102,počty!$AC$6:$FA$100,106,0)</f>
        <v>#N/A</v>
      </c>
      <c r="J103" s="350" t="e">
        <f>VLOOKUP(A102,počty!$AC$6:$FA$100,107,0)</f>
        <v>#N/A</v>
      </c>
      <c r="K103" s="351" t="e">
        <f>VLOOKUP(A102,počty!$AC$6:$FA$100,108,0)</f>
        <v>#N/A</v>
      </c>
      <c r="L103" s="352" t="e">
        <f>VLOOKUP(A102,počty!$AC$6:$FA$100,109,0)</f>
        <v>#N/A</v>
      </c>
      <c r="M103" s="352" t="e">
        <f>VLOOKUP(A102,počty!$AC$6:$FA$100,110,0)</f>
        <v>#N/A</v>
      </c>
      <c r="N103" s="352" t="e">
        <f>VLOOKUP(A102,počty!$AC$6:$FA$100,111,0)</f>
        <v>#N/A</v>
      </c>
      <c r="O103" s="353" t="e">
        <f>VLOOKUP(A102,počty!$AC$6:$FA$100,112,0)</f>
        <v>#N/A</v>
      </c>
      <c r="P103" s="518"/>
      <c r="Q103" s="127" t="e">
        <f>VLOOKUP(A102,počty!$AC$6:$FA$100,115,0)</f>
        <v>#N/A</v>
      </c>
    </row>
    <row r="104" spans="1:17" s="131" customFormat="1" ht="13.5" customHeight="1">
      <c r="A104" s="515">
        <v>47</v>
      </c>
      <c r="B104" s="499" t="e">
        <f>VLOOKUP(A104,počty!$AC$6:$FA$100,114,0)</f>
        <v>#N/A</v>
      </c>
      <c r="C104" s="336" t="e">
        <f>VLOOKUP(A104,počty!$AC$6:$FA$100,92,0)</f>
        <v>#N/A</v>
      </c>
      <c r="D104" s="337" t="e">
        <f>VLOOKUP(A104,počty!$AC$6:$FA$100,11,0)</f>
        <v>#N/A</v>
      </c>
      <c r="E104" s="338" t="e">
        <f>VLOOKUP(A104,počty!$AC$6:$FA$100,14,0)</f>
        <v>#N/A</v>
      </c>
      <c r="F104" s="339" t="e">
        <f>VLOOKUP(A104,počty!$AC$6:$FA$100,93,0)</f>
        <v>#N/A</v>
      </c>
      <c r="G104" s="340" t="e">
        <f>VLOOKUP(A104,počty!$AC$6:$FA$100,94,0)</f>
        <v>#N/A</v>
      </c>
      <c r="H104" s="341" t="e">
        <f>VLOOKUP(A104,počty!$AC$6:$FA$100,95,0)</f>
        <v>#N/A</v>
      </c>
      <c r="I104" s="341" t="e">
        <f>VLOOKUP(A104,počty!$AC$6:$FA$100,96,0)</f>
        <v>#N/A</v>
      </c>
      <c r="J104" s="341" t="e">
        <f>VLOOKUP(A104,počty!$AC$6:$FA$100,97,0)</f>
        <v>#N/A</v>
      </c>
      <c r="K104" s="342" t="e">
        <f>VLOOKUP(A104,počty!$AC$6:$FA$100,98,0)</f>
        <v>#N/A</v>
      </c>
      <c r="L104" s="343" t="e">
        <f>VLOOKUP(A104,počty!$AC$6:$FA$100,99,0)</f>
        <v>#N/A</v>
      </c>
      <c r="M104" s="343" t="e">
        <f>VLOOKUP(A104,počty!$AC$6:$FA$100,100,0)</f>
        <v>#N/A</v>
      </c>
      <c r="N104" s="343" t="e">
        <f>VLOOKUP(A104,počty!$AC$6:$FA$100,101,0)</f>
        <v>#N/A</v>
      </c>
      <c r="O104" s="344" t="e">
        <f>VLOOKUP(A104,počty!$AC$6:$FA$100,102,0)</f>
        <v>#N/A</v>
      </c>
      <c r="P104" s="517" t="e">
        <f>VLOOKUP(A104,počty!$AC$6:$FA$100,113,0)</f>
        <v>#N/A</v>
      </c>
      <c r="Q104" s="126" t="e">
        <f>VLOOKUP(A104,počty!$AC$6:$FA$100,116,0)</f>
        <v>#N/A</v>
      </c>
    </row>
    <row r="105" spans="1:17" s="131" customFormat="1" ht="13.5" customHeight="1" thickBot="1">
      <c r="A105" s="516"/>
      <c r="B105" s="500"/>
      <c r="C105" s="345"/>
      <c r="D105" s="346" t="e">
        <f>VLOOKUP(A104,počty!$AC$6:$FA$100,12,0)</f>
        <v>#N/A</v>
      </c>
      <c r="E105" s="347" t="e">
        <f>VLOOKUP(A104,počty!$AC$6:$FA$100,13,0)</f>
        <v>#N/A</v>
      </c>
      <c r="F105" s="348" t="e">
        <f>VLOOKUP(A104,počty!$AC$6:$FA$100,103,0)</f>
        <v>#N/A</v>
      </c>
      <c r="G105" s="349" t="e">
        <f>VLOOKUP(A104,počty!$AC$6:$FA$100,104,0)</f>
        <v>#N/A</v>
      </c>
      <c r="H105" s="350" t="e">
        <f>VLOOKUP(A104,počty!$AC$6:$FA$100,105,0)</f>
        <v>#N/A</v>
      </c>
      <c r="I105" s="350" t="e">
        <f>VLOOKUP(A104,počty!$AC$6:$FA$100,106,0)</f>
        <v>#N/A</v>
      </c>
      <c r="J105" s="350" t="e">
        <f>VLOOKUP(A104,počty!$AC$6:$FA$100,107,0)</f>
        <v>#N/A</v>
      </c>
      <c r="K105" s="351" t="e">
        <f>VLOOKUP(A104,počty!$AC$6:$FA$100,108,0)</f>
        <v>#N/A</v>
      </c>
      <c r="L105" s="352" t="e">
        <f>VLOOKUP(A104,počty!$AC$6:$FA$100,109,0)</f>
        <v>#N/A</v>
      </c>
      <c r="M105" s="352" t="e">
        <f>VLOOKUP(A104,počty!$AC$6:$FA$100,110,0)</f>
        <v>#N/A</v>
      </c>
      <c r="N105" s="352" t="e">
        <f>VLOOKUP(A104,počty!$AC$6:$FA$100,111,0)</f>
        <v>#N/A</v>
      </c>
      <c r="O105" s="353" t="e">
        <f>VLOOKUP(A104,počty!$AC$6:$FA$100,112,0)</f>
        <v>#N/A</v>
      </c>
      <c r="P105" s="518"/>
      <c r="Q105" s="127" t="e">
        <f>VLOOKUP(A104,počty!$AC$6:$FA$100,115,0)</f>
        <v>#N/A</v>
      </c>
    </row>
    <row r="106" spans="1:17" s="131" customFormat="1" ht="13.5" customHeight="1">
      <c r="A106" s="515">
        <v>48</v>
      </c>
      <c r="B106" s="499" t="e">
        <f>VLOOKUP(A106,počty!$AC$6:$FA$100,114,0)</f>
        <v>#N/A</v>
      </c>
      <c r="C106" s="336" t="e">
        <f>VLOOKUP(A106,počty!$AC$6:$FA$100,92,0)</f>
        <v>#N/A</v>
      </c>
      <c r="D106" s="337" t="e">
        <f>VLOOKUP(A106,počty!$AC$6:$FA$100,11,0)</f>
        <v>#N/A</v>
      </c>
      <c r="E106" s="338" t="e">
        <f>VLOOKUP(A106,počty!$AC$6:$FA$100,14,0)</f>
        <v>#N/A</v>
      </c>
      <c r="F106" s="339" t="e">
        <f>VLOOKUP(A106,počty!$AC$6:$FA$100,93,0)</f>
        <v>#N/A</v>
      </c>
      <c r="G106" s="340" t="e">
        <f>VLOOKUP(A106,počty!$AC$6:$FA$100,94,0)</f>
        <v>#N/A</v>
      </c>
      <c r="H106" s="341" t="e">
        <f>VLOOKUP(A106,počty!$AC$6:$FA$100,95,0)</f>
        <v>#N/A</v>
      </c>
      <c r="I106" s="341" t="e">
        <f>VLOOKUP(A106,počty!$AC$6:$FA$100,96,0)</f>
        <v>#N/A</v>
      </c>
      <c r="J106" s="341" t="e">
        <f>VLOOKUP(A106,počty!$AC$6:$FA$100,97,0)</f>
        <v>#N/A</v>
      </c>
      <c r="K106" s="342" t="e">
        <f>VLOOKUP(A106,počty!$AC$6:$FA$100,98,0)</f>
        <v>#N/A</v>
      </c>
      <c r="L106" s="343" t="e">
        <f>VLOOKUP(A106,počty!$AC$6:$FA$100,99,0)</f>
        <v>#N/A</v>
      </c>
      <c r="M106" s="343" t="e">
        <f>VLOOKUP(A106,počty!$AC$6:$FA$100,100,0)</f>
        <v>#N/A</v>
      </c>
      <c r="N106" s="343" t="e">
        <f>VLOOKUP(A106,počty!$AC$6:$FA$100,101,0)</f>
        <v>#N/A</v>
      </c>
      <c r="O106" s="344" t="e">
        <f>VLOOKUP(A106,počty!$AC$6:$FA$100,102,0)</f>
        <v>#N/A</v>
      </c>
      <c r="P106" s="517" t="e">
        <f>VLOOKUP(A106,počty!$AC$6:$FA$100,113,0)</f>
        <v>#N/A</v>
      </c>
      <c r="Q106" s="126" t="e">
        <f>VLOOKUP(A106,počty!$AC$6:$FA$100,116,0)</f>
        <v>#N/A</v>
      </c>
    </row>
    <row r="107" spans="1:17" s="131" customFormat="1" ht="13.5" customHeight="1" thickBot="1">
      <c r="A107" s="516"/>
      <c r="B107" s="500"/>
      <c r="C107" s="345"/>
      <c r="D107" s="346" t="e">
        <f>VLOOKUP(A106,počty!$AC$6:$FA$100,12,0)</f>
        <v>#N/A</v>
      </c>
      <c r="E107" s="347" t="e">
        <f>VLOOKUP(A106,počty!$AC$6:$FA$100,13,0)</f>
        <v>#N/A</v>
      </c>
      <c r="F107" s="348" t="e">
        <f>VLOOKUP(A106,počty!$AC$6:$FA$100,103,0)</f>
        <v>#N/A</v>
      </c>
      <c r="G107" s="349" t="e">
        <f>VLOOKUP(A106,počty!$AC$6:$FA$100,104,0)</f>
        <v>#N/A</v>
      </c>
      <c r="H107" s="350" t="e">
        <f>VLOOKUP(A106,počty!$AC$6:$FA$100,105,0)</f>
        <v>#N/A</v>
      </c>
      <c r="I107" s="350" t="e">
        <f>VLOOKUP(A106,počty!$AC$6:$FA$100,106,0)</f>
        <v>#N/A</v>
      </c>
      <c r="J107" s="350" t="e">
        <f>VLOOKUP(A106,počty!$AC$6:$FA$100,107,0)</f>
        <v>#N/A</v>
      </c>
      <c r="K107" s="351" t="e">
        <f>VLOOKUP(A106,počty!$AC$6:$FA$100,108,0)</f>
        <v>#N/A</v>
      </c>
      <c r="L107" s="352" t="e">
        <f>VLOOKUP(A106,počty!$AC$6:$FA$100,109,0)</f>
        <v>#N/A</v>
      </c>
      <c r="M107" s="352" t="e">
        <f>VLOOKUP(A106,počty!$AC$6:$FA$100,110,0)</f>
        <v>#N/A</v>
      </c>
      <c r="N107" s="352" t="e">
        <f>VLOOKUP(A106,počty!$AC$6:$FA$100,111,0)</f>
        <v>#N/A</v>
      </c>
      <c r="O107" s="353" t="e">
        <f>VLOOKUP(A106,počty!$AC$6:$FA$100,112,0)</f>
        <v>#N/A</v>
      </c>
      <c r="P107" s="518"/>
      <c r="Q107" s="127" t="e">
        <f>VLOOKUP(A106,počty!$AC$6:$FA$100,115,0)</f>
        <v>#N/A</v>
      </c>
    </row>
    <row r="108" spans="1:17" s="131" customFormat="1" ht="13.5" customHeight="1">
      <c r="A108" s="515">
        <v>49</v>
      </c>
      <c r="B108" s="499" t="e">
        <f>VLOOKUP(A108,počty!$AC$6:$FA$100,114,0)</f>
        <v>#N/A</v>
      </c>
      <c r="C108" s="336" t="e">
        <f>VLOOKUP(A108,počty!$AC$6:$FA$100,92,0)</f>
        <v>#N/A</v>
      </c>
      <c r="D108" s="337" t="e">
        <f>VLOOKUP(A108,počty!$AC$6:$FA$100,11,0)</f>
        <v>#N/A</v>
      </c>
      <c r="E108" s="338" t="e">
        <f>VLOOKUP(A108,počty!$AC$6:$FA$100,14,0)</f>
        <v>#N/A</v>
      </c>
      <c r="F108" s="339" t="e">
        <f>VLOOKUP(A108,počty!$AC$6:$FA$100,93,0)</f>
        <v>#N/A</v>
      </c>
      <c r="G108" s="340" t="e">
        <f>VLOOKUP(A108,počty!$AC$6:$FA$100,94,0)</f>
        <v>#N/A</v>
      </c>
      <c r="H108" s="341" t="e">
        <f>VLOOKUP(A108,počty!$AC$6:$FA$100,95,0)</f>
        <v>#N/A</v>
      </c>
      <c r="I108" s="341" t="e">
        <f>VLOOKUP(A108,počty!$AC$6:$FA$100,96,0)</f>
        <v>#N/A</v>
      </c>
      <c r="J108" s="341" t="e">
        <f>VLOOKUP(A108,počty!$AC$6:$FA$100,97,0)</f>
        <v>#N/A</v>
      </c>
      <c r="K108" s="342" t="e">
        <f>VLOOKUP(A108,počty!$AC$6:$FA$100,98,0)</f>
        <v>#N/A</v>
      </c>
      <c r="L108" s="343" t="e">
        <f>VLOOKUP(A108,počty!$AC$6:$FA$100,99,0)</f>
        <v>#N/A</v>
      </c>
      <c r="M108" s="343" t="e">
        <f>VLOOKUP(A108,počty!$AC$6:$FA$100,100,0)</f>
        <v>#N/A</v>
      </c>
      <c r="N108" s="343" t="e">
        <f>VLOOKUP(A108,počty!$AC$6:$FA$100,101,0)</f>
        <v>#N/A</v>
      </c>
      <c r="O108" s="344" t="e">
        <f>VLOOKUP(A108,počty!$AC$6:$FA$100,102,0)</f>
        <v>#N/A</v>
      </c>
      <c r="P108" s="517" t="e">
        <f>VLOOKUP(A108,počty!$AC$6:$FA$100,113,0)</f>
        <v>#N/A</v>
      </c>
      <c r="Q108" s="126" t="e">
        <f>VLOOKUP(A108,počty!$AC$6:$FA$100,116,0)</f>
        <v>#N/A</v>
      </c>
    </row>
    <row r="109" spans="1:17" s="131" customFormat="1" ht="13.5" customHeight="1" thickBot="1">
      <c r="A109" s="516"/>
      <c r="B109" s="500"/>
      <c r="C109" s="345"/>
      <c r="D109" s="346" t="e">
        <f>VLOOKUP(A108,počty!$AC$6:$FA$100,12,0)</f>
        <v>#N/A</v>
      </c>
      <c r="E109" s="347" t="e">
        <f>VLOOKUP(A108,počty!$AC$6:$FA$100,13,0)</f>
        <v>#N/A</v>
      </c>
      <c r="F109" s="348" t="e">
        <f>VLOOKUP(A108,počty!$AC$6:$FA$100,103,0)</f>
        <v>#N/A</v>
      </c>
      <c r="G109" s="349" t="e">
        <f>VLOOKUP(A108,počty!$AC$6:$FA$100,104,0)</f>
        <v>#N/A</v>
      </c>
      <c r="H109" s="350" t="e">
        <f>VLOOKUP(A108,počty!$AC$6:$FA$100,105,0)</f>
        <v>#N/A</v>
      </c>
      <c r="I109" s="350" t="e">
        <f>VLOOKUP(A108,počty!$AC$6:$FA$100,106,0)</f>
        <v>#N/A</v>
      </c>
      <c r="J109" s="350" t="e">
        <f>VLOOKUP(A108,počty!$AC$6:$FA$100,107,0)</f>
        <v>#N/A</v>
      </c>
      <c r="K109" s="351" t="e">
        <f>VLOOKUP(A108,počty!$AC$6:$FA$100,108,0)</f>
        <v>#N/A</v>
      </c>
      <c r="L109" s="352" t="e">
        <f>VLOOKUP(A108,počty!$AC$6:$FA$100,109,0)</f>
        <v>#N/A</v>
      </c>
      <c r="M109" s="352" t="e">
        <f>VLOOKUP(A108,počty!$AC$6:$FA$100,110,0)</f>
        <v>#N/A</v>
      </c>
      <c r="N109" s="352" t="e">
        <f>VLOOKUP(A108,počty!$AC$6:$FA$100,111,0)</f>
        <v>#N/A</v>
      </c>
      <c r="O109" s="353" t="e">
        <f>VLOOKUP(A108,počty!$AC$6:$FA$100,112,0)</f>
        <v>#N/A</v>
      </c>
      <c r="P109" s="518"/>
      <c r="Q109" s="127" t="e">
        <f>VLOOKUP(A108,počty!$AC$6:$FA$100,115,0)</f>
        <v>#N/A</v>
      </c>
    </row>
    <row r="110" spans="1:17" s="131" customFormat="1" ht="13.5" customHeight="1">
      <c r="A110" s="515">
        <v>50</v>
      </c>
      <c r="B110" s="499" t="e">
        <f>VLOOKUP(A110,počty!$AC$6:$FA$100,114,0)</f>
        <v>#N/A</v>
      </c>
      <c r="C110" s="336" t="e">
        <f>VLOOKUP(A110,počty!$AC$6:$FA$100,92,0)</f>
        <v>#N/A</v>
      </c>
      <c r="D110" s="337" t="e">
        <f>VLOOKUP(A110,počty!$AC$6:$FA$100,11,0)</f>
        <v>#N/A</v>
      </c>
      <c r="E110" s="338" t="e">
        <f>VLOOKUP(A110,počty!$AC$6:$FA$100,14,0)</f>
        <v>#N/A</v>
      </c>
      <c r="F110" s="339" t="e">
        <f>VLOOKUP(A110,počty!$AC$6:$FA$100,93,0)</f>
        <v>#N/A</v>
      </c>
      <c r="G110" s="340" t="e">
        <f>VLOOKUP(A110,počty!$AC$6:$FA$100,94,0)</f>
        <v>#N/A</v>
      </c>
      <c r="H110" s="341" t="e">
        <f>VLOOKUP(A110,počty!$AC$6:$FA$100,95,0)</f>
        <v>#N/A</v>
      </c>
      <c r="I110" s="341" t="e">
        <f>VLOOKUP(A110,počty!$AC$6:$FA$100,96,0)</f>
        <v>#N/A</v>
      </c>
      <c r="J110" s="341" t="e">
        <f>VLOOKUP(A110,počty!$AC$6:$FA$100,97,0)</f>
        <v>#N/A</v>
      </c>
      <c r="K110" s="342" t="e">
        <f>VLOOKUP(A110,počty!$AC$6:$FA$100,98,0)</f>
        <v>#N/A</v>
      </c>
      <c r="L110" s="343" t="e">
        <f>VLOOKUP(A110,počty!$AC$6:$FA$100,99,0)</f>
        <v>#N/A</v>
      </c>
      <c r="M110" s="343" t="e">
        <f>VLOOKUP(A110,počty!$AC$6:$FA$100,100,0)</f>
        <v>#N/A</v>
      </c>
      <c r="N110" s="343" t="e">
        <f>VLOOKUP(A110,počty!$AC$6:$FA$100,101,0)</f>
        <v>#N/A</v>
      </c>
      <c r="O110" s="344" t="e">
        <f>VLOOKUP(A110,počty!$AC$6:$FA$100,102,0)</f>
        <v>#N/A</v>
      </c>
      <c r="P110" s="517" t="e">
        <f>VLOOKUP(A110,počty!$AC$6:$FA$100,113,0)</f>
        <v>#N/A</v>
      </c>
      <c r="Q110" s="126" t="e">
        <f>VLOOKUP(A110,počty!$AC$6:$FA$100,116,0)</f>
        <v>#N/A</v>
      </c>
    </row>
    <row r="111" spans="1:17" s="131" customFormat="1" ht="13.5" customHeight="1" thickBot="1">
      <c r="A111" s="516"/>
      <c r="B111" s="500"/>
      <c r="C111" s="345"/>
      <c r="D111" s="346" t="e">
        <f>VLOOKUP(A110,počty!$AC$6:$FA$100,12,0)</f>
        <v>#N/A</v>
      </c>
      <c r="E111" s="347" t="e">
        <f>VLOOKUP(A110,počty!$AC$6:$FA$100,13,0)</f>
        <v>#N/A</v>
      </c>
      <c r="F111" s="348" t="e">
        <f>VLOOKUP(A110,počty!$AC$6:$FA$100,103,0)</f>
        <v>#N/A</v>
      </c>
      <c r="G111" s="349" t="e">
        <f>VLOOKUP(A110,počty!$AC$6:$FA$100,104,0)</f>
        <v>#N/A</v>
      </c>
      <c r="H111" s="350" t="e">
        <f>VLOOKUP(A110,počty!$AC$6:$FA$100,105,0)</f>
        <v>#N/A</v>
      </c>
      <c r="I111" s="350" t="e">
        <f>VLOOKUP(A110,počty!$AC$6:$FA$100,106,0)</f>
        <v>#N/A</v>
      </c>
      <c r="J111" s="350" t="e">
        <f>VLOOKUP(A110,počty!$AC$6:$FA$100,107,0)</f>
        <v>#N/A</v>
      </c>
      <c r="K111" s="351" t="e">
        <f>VLOOKUP(A110,počty!$AC$6:$FA$100,108,0)</f>
        <v>#N/A</v>
      </c>
      <c r="L111" s="352" t="e">
        <f>VLOOKUP(A110,počty!$AC$6:$FA$100,109,0)</f>
        <v>#N/A</v>
      </c>
      <c r="M111" s="352" t="e">
        <f>VLOOKUP(A110,počty!$AC$6:$FA$100,110,0)</f>
        <v>#N/A</v>
      </c>
      <c r="N111" s="352" t="e">
        <f>VLOOKUP(A110,počty!$AC$6:$FA$100,111,0)</f>
        <v>#N/A</v>
      </c>
      <c r="O111" s="353" t="e">
        <f>VLOOKUP(A110,počty!$AC$6:$FA$100,112,0)</f>
        <v>#N/A</v>
      </c>
      <c r="P111" s="518"/>
      <c r="Q111" s="127" t="e">
        <f>VLOOKUP(A110,počty!$AC$6:$FA$100,115,0)</f>
        <v>#N/A</v>
      </c>
    </row>
    <row r="112" spans="1:17" s="131" customFormat="1" ht="13.5" customHeight="1">
      <c r="A112" s="515">
        <v>51</v>
      </c>
      <c r="B112" s="499" t="e">
        <f>VLOOKUP(A112,počty!$AC$6:$FA$100,114,0)</f>
        <v>#N/A</v>
      </c>
      <c r="C112" s="336" t="e">
        <f>VLOOKUP(A112,počty!$AC$6:$FA$100,92,0)</f>
        <v>#N/A</v>
      </c>
      <c r="D112" s="337" t="e">
        <f>VLOOKUP(A112,počty!$AC$6:$FA$100,11,0)</f>
        <v>#N/A</v>
      </c>
      <c r="E112" s="338" t="e">
        <f>VLOOKUP(A112,počty!$AC$6:$FA$100,14,0)</f>
        <v>#N/A</v>
      </c>
      <c r="F112" s="339" t="e">
        <f>VLOOKUP(A112,počty!$AC$6:$FA$100,93,0)</f>
        <v>#N/A</v>
      </c>
      <c r="G112" s="340" t="e">
        <f>VLOOKUP(A112,počty!$AC$6:$FA$100,94,0)</f>
        <v>#N/A</v>
      </c>
      <c r="H112" s="341" t="e">
        <f>VLOOKUP(A112,počty!$AC$6:$FA$100,95,0)</f>
        <v>#N/A</v>
      </c>
      <c r="I112" s="341" t="e">
        <f>VLOOKUP(A112,počty!$AC$6:$FA$100,96,0)</f>
        <v>#N/A</v>
      </c>
      <c r="J112" s="341" t="e">
        <f>VLOOKUP(A112,počty!$AC$6:$FA$100,97,0)</f>
        <v>#N/A</v>
      </c>
      <c r="K112" s="342" t="e">
        <f>VLOOKUP(A112,počty!$AC$6:$FA$100,98,0)</f>
        <v>#N/A</v>
      </c>
      <c r="L112" s="343" t="e">
        <f>VLOOKUP(A112,počty!$AC$6:$FA$100,99,0)</f>
        <v>#N/A</v>
      </c>
      <c r="M112" s="343" t="e">
        <f>VLOOKUP(A112,počty!$AC$6:$FA$100,100,0)</f>
        <v>#N/A</v>
      </c>
      <c r="N112" s="343" t="e">
        <f>VLOOKUP(A112,počty!$AC$6:$FA$100,101,0)</f>
        <v>#N/A</v>
      </c>
      <c r="O112" s="344" t="e">
        <f>VLOOKUP(A112,počty!$AC$6:$FA$100,102,0)</f>
        <v>#N/A</v>
      </c>
      <c r="P112" s="517" t="e">
        <f>VLOOKUP(A112,počty!$AC$6:$FA$100,113,0)</f>
        <v>#N/A</v>
      </c>
      <c r="Q112" s="126" t="e">
        <f>VLOOKUP(A112,počty!$AC$6:$FA$100,116,0)</f>
        <v>#N/A</v>
      </c>
    </row>
    <row r="113" spans="1:17" s="131" customFormat="1" ht="13.5" customHeight="1" thickBot="1">
      <c r="A113" s="516"/>
      <c r="B113" s="500"/>
      <c r="C113" s="345"/>
      <c r="D113" s="346" t="e">
        <f>VLOOKUP(A112,počty!$AC$6:$FA$100,12,0)</f>
        <v>#N/A</v>
      </c>
      <c r="E113" s="347" t="e">
        <f>VLOOKUP(A112,počty!$AC$6:$FA$100,13,0)</f>
        <v>#N/A</v>
      </c>
      <c r="F113" s="348" t="e">
        <f>VLOOKUP(A112,počty!$AC$6:$FA$100,103,0)</f>
        <v>#N/A</v>
      </c>
      <c r="G113" s="349" t="e">
        <f>VLOOKUP(A112,počty!$AC$6:$FA$100,104,0)</f>
        <v>#N/A</v>
      </c>
      <c r="H113" s="350" t="e">
        <f>VLOOKUP(A112,počty!$AC$6:$FA$100,105,0)</f>
        <v>#N/A</v>
      </c>
      <c r="I113" s="350" t="e">
        <f>VLOOKUP(A112,počty!$AC$6:$FA$100,106,0)</f>
        <v>#N/A</v>
      </c>
      <c r="J113" s="350" t="e">
        <f>VLOOKUP(A112,počty!$AC$6:$FA$100,107,0)</f>
        <v>#N/A</v>
      </c>
      <c r="K113" s="351" t="e">
        <f>VLOOKUP(A112,počty!$AC$6:$FA$100,108,0)</f>
        <v>#N/A</v>
      </c>
      <c r="L113" s="352" t="e">
        <f>VLOOKUP(A112,počty!$AC$6:$FA$100,109,0)</f>
        <v>#N/A</v>
      </c>
      <c r="M113" s="352" t="e">
        <f>VLOOKUP(A112,počty!$AC$6:$FA$100,110,0)</f>
        <v>#N/A</v>
      </c>
      <c r="N113" s="352" t="e">
        <f>VLOOKUP(A112,počty!$AC$6:$FA$100,111,0)</f>
        <v>#N/A</v>
      </c>
      <c r="O113" s="353" t="e">
        <f>VLOOKUP(A112,počty!$AC$6:$FA$100,112,0)</f>
        <v>#N/A</v>
      </c>
      <c r="P113" s="518"/>
      <c r="Q113" s="127" t="e">
        <f>VLOOKUP(A112,počty!$AC$6:$FA$100,115,0)</f>
        <v>#N/A</v>
      </c>
    </row>
    <row r="114" spans="1:17" s="131" customFormat="1" ht="13.5" customHeight="1">
      <c r="A114" s="515">
        <v>52</v>
      </c>
      <c r="B114" s="499" t="e">
        <f>VLOOKUP(A114,počty!$AC$6:$FA$100,114,0)</f>
        <v>#N/A</v>
      </c>
      <c r="C114" s="336" t="e">
        <f>VLOOKUP(A114,počty!$AC$6:$FA$100,92,0)</f>
        <v>#N/A</v>
      </c>
      <c r="D114" s="337" t="e">
        <f>VLOOKUP(A114,počty!$AC$6:$FA$100,11,0)</f>
        <v>#N/A</v>
      </c>
      <c r="E114" s="338" t="e">
        <f>VLOOKUP(A114,počty!$AC$6:$FA$100,14,0)</f>
        <v>#N/A</v>
      </c>
      <c r="F114" s="339" t="e">
        <f>VLOOKUP(A114,počty!$AC$6:$FA$100,93,0)</f>
        <v>#N/A</v>
      </c>
      <c r="G114" s="340" t="e">
        <f>VLOOKUP(A114,počty!$AC$6:$FA$100,94,0)</f>
        <v>#N/A</v>
      </c>
      <c r="H114" s="341" t="e">
        <f>VLOOKUP(A114,počty!$AC$6:$FA$100,95,0)</f>
        <v>#N/A</v>
      </c>
      <c r="I114" s="341" t="e">
        <f>VLOOKUP(A114,počty!$AC$6:$FA$100,96,0)</f>
        <v>#N/A</v>
      </c>
      <c r="J114" s="341" t="e">
        <f>VLOOKUP(A114,počty!$AC$6:$FA$100,97,0)</f>
        <v>#N/A</v>
      </c>
      <c r="K114" s="342" t="e">
        <f>VLOOKUP(A114,počty!$AC$6:$FA$100,98,0)</f>
        <v>#N/A</v>
      </c>
      <c r="L114" s="343" t="e">
        <f>VLOOKUP(A114,počty!$AC$6:$FA$100,99,0)</f>
        <v>#N/A</v>
      </c>
      <c r="M114" s="343" t="e">
        <f>VLOOKUP(A114,počty!$AC$6:$FA$100,100,0)</f>
        <v>#N/A</v>
      </c>
      <c r="N114" s="343" t="e">
        <f>VLOOKUP(A114,počty!$AC$6:$FA$100,101,0)</f>
        <v>#N/A</v>
      </c>
      <c r="O114" s="344" t="e">
        <f>VLOOKUP(A114,počty!$AC$6:$FA$100,102,0)</f>
        <v>#N/A</v>
      </c>
      <c r="P114" s="517" t="e">
        <f>VLOOKUP(A114,počty!$AC$6:$FA$100,113,0)</f>
        <v>#N/A</v>
      </c>
      <c r="Q114" s="126" t="e">
        <f>VLOOKUP(A114,počty!$AC$6:$FA$100,116,0)</f>
        <v>#N/A</v>
      </c>
    </row>
    <row r="115" spans="1:17" s="131" customFormat="1" ht="13.5" customHeight="1" thickBot="1">
      <c r="A115" s="516"/>
      <c r="B115" s="500"/>
      <c r="C115" s="345"/>
      <c r="D115" s="346" t="e">
        <f>VLOOKUP(A114,počty!$AC$6:$FA$100,12,0)</f>
        <v>#N/A</v>
      </c>
      <c r="E115" s="347" t="e">
        <f>VLOOKUP(A114,počty!$AC$6:$FA$100,13,0)</f>
        <v>#N/A</v>
      </c>
      <c r="F115" s="348" t="e">
        <f>VLOOKUP(A114,počty!$AC$6:$FA$100,103,0)</f>
        <v>#N/A</v>
      </c>
      <c r="G115" s="349" t="e">
        <f>VLOOKUP(A114,počty!$AC$6:$FA$100,104,0)</f>
        <v>#N/A</v>
      </c>
      <c r="H115" s="350" t="e">
        <f>VLOOKUP(A114,počty!$AC$6:$FA$100,105,0)</f>
        <v>#N/A</v>
      </c>
      <c r="I115" s="350" t="e">
        <f>VLOOKUP(A114,počty!$AC$6:$FA$100,106,0)</f>
        <v>#N/A</v>
      </c>
      <c r="J115" s="350" t="e">
        <f>VLOOKUP(A114,počty!$AC$6:$FA$100,107,0)</f>
        <v>#N/A</v>
      </c>
      <c r="K115" s="351" t="e">
        <f>VLOOKUP(A114,počty!$AC$6:$FA$100,108,0)</f>
        <v>#N/A</v>
      </c>
      <c r="L115" s="352" t="e">
        <f>VLOOKUP(A114,počty!$AC$6:$FA$100,109,0)</f>
        <v>#N/A</v>
      </c>
      <c r="M115" s="352" t="e">
        <f>VLOOKUP(A114,počty!$AC$6:$FA$100,110,0)</f>
        <v>#N/A</v>
      </c>
      <c r="N115" s="352" t="e">
        <f>VLOOKUP(A114,počty!$AC$6:$FA$100,111,0)</f>
        <v>#N/A</v>
      </c>
      <c r="O115" s="353" t="e">
        <f>VLOOKUP(A114,počty!$AC$6:$FA$100,112,0)</f>
        <v>#N/A</v>
      </c>
      <c r="P115" s="518"/>
      <c r="Q115" s="127" t="e">
        <f>VLOOKUP(A114,počty!$AC$6:$FA$100,115,0)</f>
        <v>#N/A</v>
      </c>
    </row>
    <row r="116" spans="1:17" s="131" customFormat="1" ht="13.5" customHeight="1">
      <c r="A116" s="515">
        <v>53</v>
      </c>
      <c r="B116" s="499" t="e">
        <f>VLOOKUP(A116,počty!$AC$6:$FA$100,114,0)</f>
        <v>#N/A</v>
      </c>
      <c r="C116" s="336" t="e">
        <f>VLOOKUP(A116,počty!$AC$6:$FA$100,92,0)</f>
        <v>#N/A</v>
      </c>
      <c r="D116" s="337" t="e">
        <f>VLOOKUP(A116,počty!$AC$6:$FA$100,11,0)</f>
        <v>#N/A</v>
      </c>
      <c r="E116" s="338" t="e">
        <f>VLOOKUP(A116,počty!$AC$6:$FA$100,14,0)</f>
        <v>#N/A</v>
      </c>
      <c r="F116" s="339" t="e">
        <f>VLOOKUP(A116,počty!$AC$6:$FA$100,93,0)</f>
        <v>#N/A</v>
      </c>
      <c r="G116" s="340" t="e">
        <f>VLOOKUP(A116,počty!$AC$6:$FA$100,94,0)</f>
        <v>#N/A</v>
      </c>
      <c r="H116" s="341" t="e">
        <f>VLOOKUP(A116,počty!$AC$6:$FA$100,95,0)</f>
        <v>#N/A</v>
      </c>
      <c r="I116" s="341" t="e">
        <f>VLOOKUP(A116,počty!$AC$6:$FA$100,96,0)</f>
        <v>#N/A</v>
      </c>
      <c r="J116" s="341" t="e">
        <f>VLOOKUP(A116,počty!$AC$6:$FA$100,97,0)</f>
        <v>#N/A</v>
      </c>
      <c r="K116" s="342" t="e">
        <f>VLOOKUP(A116,počty!$AC$6:$FA$100,98,0)</f>
        <v>#N/A</v>
      </c>
      <c r="L116" s="343" t="e">
        <f>VLOOKUP(A116,počty!$AC$6:$FA$100,99,0)</f>
        <v>#N/A</v>
      </c>
      <c r="M116" s="343" t="e">
        <f>VLOOKUP(A116,počty!$AC$6:$FA$100,100,0)</f>
        <v>#N/A</v>
      </c>
      <c r="N116" s="343" t="e">
        <f>VLOOKUP(A116,počty!$AC$6:$FA$100,101,0)</f>
        <v>#N/A</v>
      </c>
      <c r="O116" s="344" t="e">
        <f>VLOOKUP(A116,počty!$AC$6:$FA$100,102,0)</f>
        <v>#N/A</v>
      </c>
      <c r="P116" s="517" t="e">
        <f>VLOOKUP(A116,počty!$AC$6:$FA$100,113,0)</f>
        <v>#N/A</v>
      </c>
      <c r="Q116" s="126" t="e">
        <f>VLOOKUP(A116,počty!$AC$6:$FA$100,116,0)</f>
        <v>#N/A</v>
      </c>
    </row>
    <row r="117" spans="1:17" s="131" customFormat="1" ht="13.5" customHeight="1" thickBot="1">
      <c r="A117" s="516"/>
      <c r="B117" s="500"/>
      <c r="C117" s="345"/>
      <c r="D117" s="346" t="e">
        <f>VLOOKUP(A116,počty!$AC$6:$FA$100,12,0)</f>
        <v>#N/A</v>
      </c>
      <c r="E117" s="347" t="e">
        <f>VLOOKUP(A116,počty!$AC$6:$FA$100,13,0)</f>
        <v>#N/A</v>
      </c>
      <c r="F117" s="348" t="e">
        <f>VLOOKUP(A116,počty!$AC$6:$FA$100,103,0)</f>
        <v>#N/A</v>
      </c>
      <c r="G117" s="349" t="e">
        <f>VLOOKUP(A116,počty!$AC$6:$FA$100,104,0)</f>
        <v>#N/A</v>
      </c>
      <c r="H117" s="350" t="e">
        <f>VLOOKUP(A116,počty!$AC$6:$FA$100,105,0)</f>
        <v>#N/A</v>
      </c>
      <c r="I117" s="350" t="e">
        <f>VLOOKUP(A116,počty!$AC$6:$FA$100,106,0)</f>
        <v>#N/A</v>
      </c>
      <c r="J117" s="350" t="e">
        <f>VLOOKUP(A116,počty!$AC$6:$FA$100,107,0)</f>
        <v>#N/A</v>
      </c>
      <c r="K117" s="351" t="e">
        <f>VLOOKUP(A116,počty!$AC$6:$FA$100,108,0)</f>
        <v>#N/A</v>
      </c>
      <c r="L117" s="352" t="e">
        <f>VLOOKUP(A116,počty!$AC$6:$FA$100,109,0)</f>
        <v>#N/A</v>
      </c>
      <c r="M117" s="352" t="e">
        <f>VLOOKUP(A116,počty!$AC$6:$FA$100,110,0)</f>
        <v>#N/A</v>
      </c>
      <c r="N117" s="352" t="e">
        <f>VLOOKUP(A116,počty!$AC$6:$FA$100,111,0)</f>
        <v>#N/A</v>
      </c>
      <c r="O117" s="353" t="e">
        <f>VLOOKUP(A116,počty!$AC$6:$FA$100,112,0)</f>
        <v>#N/A</v>
      </c>
      <c r="P117" s="518"/>
      <c r="Q117" s="127" t="e">
        <f>VLOOKUP(A116,počty!$AC$6:$FA$100,115,0)</f>
        <v>#N/A</v>
      </c>
    </row>
    <row r="118" spans="1:17" s="131" customFormat="1" ht="13.5" customHeight="1">
      <c r="A118" s="515">
        <v>54</v>
      </c>
      <c r="B118" s="499" t="e">
        <f>VLOOKUP(A118,počty!$AC$6:$FA$100,114,0)</f>
        <v>#N/A</v>
      </c>
      <c r="C118" s="336" t="e">
        <f>VLOOKUP(A118,počty!$AC$6:$FA$100,92,0)</f>
        <v>#N/A</v>
      </c>
      <c r="D118" s="337" t="e">
        <f>VLOOKUP(A118,počty!$AC$6:$FA$100,11,0)</f>
        <v>#N/A</v>
      </c>
      <c r="E118" s="338" t="e">
        <f>VLOOKUP(A118,počty!$AC$6:$FA$100,14,0)</f>
        <v>#N/A</v>
      </c>
      <c r="F118" s="339" t="e">
        <f>VLOOKUP(A118,počty!$AC$6:$FA$100,93,0)</f>
        <v>#N/A</v>
      </c>
      <c r="G118" s="340" t="e">
        <f>VLOOKUP(A118,počty!$AC$6:$FA$100,94,0)</f>
        <v>#N/A</v>
      </c>
      <c r="H118" s="341" t="e">
        <f>VLOOKUP(A118,počty!$AC$6:$FA$100,95,0)</f>
        <v>#N/A</v>
      </c>
      <c r="I118" s="341" t="e">
        <f>VLOOKUP(A118,počty!$AC$6:$FA$100,96,0)</f>
        <v>#N/A</v>
      </c>
      <c r="J118" s="341" t="e">
        <f>VLOOKUP(A118,počty!$AC$6:$FA$100,97,0)</f>
        <v>#N/A</v>
      </c>
      <c r="K118" s="342" t="e">
        <f>VLOOKUP(A118,počty!$AC$6:$FA$100,98,0)</f>
        <v>#N/A</v>
      </c>
      <c r="L118" s="343" t="e">
        <f>VLOOKUP(A118,počty!$AC$6:$FA$100,99,0)</f>
        <v>#N/A</v>
      </c>
      <c r="M118" s="343" t="e">
        <f>VLOOKUP(A118,počty!$AC$6:$FA$100,100,0)</f>
        <v>#N/A</v>
      </c>
      <c r="N118" s="343" t="e">
        <f>VLOOKUP(A118,počty!$AC$6:$FA$100,101,0)</f>
        <v>#N/A</v>
      </c>
      <c r="O118" s="344" t="e">
        <f>VLOOKUP(A118,počty!$AC$6:$FA$100,102,0)</f>
        <v>#N/A</v>
      </c>
      <c r="P118" s="517" t="e">
        <f>VLOOKUP(A118,počty!$AC$6:$FA$100,113,0)</f>
        <v>#N/A</v>
      </c>
      <c r="Q118" s="126" t="e">
        <f>VLOOKUP(A118,počty!$AC$6:$FA$100,116,0)</f>
        <v>#N/A</v>
      </c>
    </row>
    <row r="119" spans="1:17" s="131" customFormat="1" ht="13.5" customHeight="1" thickBot="1">
      <c r="A119" s="516"/>
      <c r="B119" s="500"/>
      <c r="C119" s="345"/>
      <c r="D119" s="346" t="e">
        <f>VLOOKUP(A118,počty!$AC$6:$FA$100,12,0)</f>
        <v>#N/A</v>
      </c>
      <c r="E119" s="347" t="e">
        <f>VLOOKUP(A118,počty!$AC$6:$FA$100,13,0)</f>
        <v>#N/A</v>
      </c>
      <c r="F119" s="348" t="e">
        <f>VLOOKUP(A118,počty!$AC$6:$FA$100,103,0)</f>
        <v>#N/A</v>
      </c>
      <c r="G119" s="349" t="e">
        <f>VLOOKUP(A118,počty!$AC$6:$FA$100,104,0)</f>
        <v>#N/A</v>
      </c>
      <c r="H119" s="350" t="e">
        <f>VLOOKUP(A118,počty!$AC$6:$FA$100,105,0)</f>
        <v>#N/A</v>
      </c>
      <c r="I119" s="350" t="e">
        <f>VLOOKUP(A118,počty!$AC$6:$FA$100,106,0)</f>
        <v>#N/A</v>
      </c>
      <c r="J119" s="350" t="e">
        <f>VLOOKUP(A118,počty!$AC$6:$FA$100,107,0)</f>
        <v>#N/A</v>
      </c>
      <c r="K119" s="351" t="e">
        <f>VLOOKUP(A118,počty!$AC$6:$FA$100,108,0)</f>
        <v>#N/A</v>
      </c>
      <c r="L119" s="352" t="e">
        <f>VLOOKUP(A118,počty!$AC$6:$FA$100,109,0)</f>
        <v>#N/A</v>
      </c>
      <c r="M119" s="352" t="e">
        <f>VLOOKUP(A118,počty!$AC$6:$FA$100,110,0)</f>
        <v>#N/A</v>
      </c>
      <c r="N119" s="352" t="e">
        <f>VLOOKUP(A118,počty!$AC$6:$FA$100,111,0)</f>
        <v>#N/A</v>
      </c>
      <c r="O119" s="353" t="e">
        <f>VLOOKUP(A118,počty!$AC$6:$FA$100,112,0)</f>
        <v>#N/A</v>
      </c>
      <c r="P119" s="518"/>
      <c r="Q119" s="127" t="e">
        <f>VLOOKUP(A118,počty!$AC$6:$FA$100,115,0)</f>
        <v>#N/A</v>
      </c>
    </row>
    <row r="120" spans="1:17" s="131" customFormat="1" ht="13.5" customHeight="1">
      <c r="A120" s="515">
        <v>55</v>
      </c>
      <c r="B120" s="499" t="e">
        <f>VLOOKUP(A120,počty!$AC$6:$FA$100,114,0)</f>
        <v>#N/A</v>
      </c>
      <c r="C120" s="336" t="e">
        <f>VLOOKUP(A120,počty!$AC$6:$FA$100,92,0)</f>
        <v>#N/A</v>
      </c>
      <c r="D120" s="337" t="e">
        <f>VLOOKUP(A120,počty!$AC$6:$FA$100,11,0)</f>
        <v>#N/A</v>
      </c>
      <c r="E120" s="338" t="e">
        <f>VLOOKUP(A120,počty!$AC$6:$FA$100,14,0)</f>
        <v>#N/A</v>
      </c>
      <c r="F120" s="339" t="e">
        <f>VLOOKUP(A120,počty!$AC$6:$FA$100,93,0)</f>
        <v>#N/A</v>
      </c>
      <c r="G120" s="340" t="e">
        <f>VLOOKUP(A120,počty!$AC$6:$FA$100,94,0)</f>
        <v>#N/A</v>
      </c>
      <c r="H120" s="341" t="e">
        <f>VLOOKUP(A120,počty!$AC$6:$FA$100,95,0)</f>
        <v>#N/A</v>
      </c>
      <c r="I120" s="341" t="e">
        <f>VLOOKUP(A120,počty!$AC$6:$FA$100,96,0)</f>
        <v>#N/A</v>
      </c>
      <c r="J120" s="341" t="e">
        <f>VLOOKUP(A120,počty!$AC$6:$FA$100,97,0)</f>
        <v>#N/A</v>
      </c>
      <c r="K120" s="342" t="e">
        <f>VLOOKUP(A120,počty!$AC$6:$FA$100,98,0)</f>
        <v>#N/A</v>
      </c>
      <c r="L120" s="343" t="e">
        <f>VLOOKUP(A120,počty!$AC$6:$FA$100,99,0)</f>
        <v>#N/A</v>
      </c>
      <c r="M120" s="343" t="e">
        <f>VLOOKUP(A120,počty!$AC$6:$FA$100,100,0)</f>
        <v>#N/A</v>
      </c>
      <c r="N120" s="343" t="e">
        <f>VLOOKUP(A120,počty!$AC$6:$FA$100,101,0)</f>
        <v>#N/A</v>
      </c>
      <c r="O120" s="344" t="e">
        <f>VLOOKUP(A120,počty!$AC$6:$FA$100,102,0)</f>
        <v>#N/A</v>
      </c>
      <c r="P120" s="517" t="e">
        <f>VLOOKUP(A120,počty!$AC$6:$FA$100,113,0)</f>
        <v>#N/A</v>
      </c>
      <c r="Q120" s="126" t="e">
        <f>VLOOKUP(A120,počty!$AC$6:$FA$100,116,0)</f>
        <v>#N/A</v>
      </c>
    </row>
    <row r="121" spans="1:17" s="131" customFormat="1" ht="13.5" customHeight="1" thickBot="1">
      <c r="A121" s="516"/>
      <c r="B121" s="500"/>
      <c r="C121" s="345"/>
      <c r="D121" s="346" t="e">
        <f>VLOOKUP(A120,počty!$AC$6:$FA$100,12,0)</f>
        <v>#N/A</v>
      </c>
      <c r="E121" s="347" t="e">
        <f>VLOOKUP(A120,počty!$AC$6:$FA$100,13,0)</f>
        <v>#N/A</v>
      </c>
      <c r="F121" s="348" t="e">
        <f>VLOOKUP(A120,počty!$AC$6:$FA$100,103,0)</f>
        <v>#N/A</v>
      </c>
      <c r="G121" s="349" t="e">
        <f>VLOOKUP(A120,počty!$AC$6:$FA$100,104,0)</f>
        <v>#N/A</v>
      </c>
      <c r="H121" s="350" t="e">
        <f>VLOOKUP(A120,počty!$AC$6:$FA$100,105,0)</f>
        <v>#N/A</v>
      </c>
      <c r="I121" s="350" t="e">
        <f>VLOOKUP(A120,počty!$AC$6:$FA$100,106,0)</f>
        <v>#N/A</v>
      </c>
      <c r="J121" s="350" t="e">
        <f>VLOOKUP(A120,počty!$AC$6:$FA$100,107,0)</f>
        <v>#N/A</v>
      </c>
      <c r="K121" s="351" t="e">
        <f>VLOOKUP(A120,počty!$AC$6:$FA$100,108,0)</f>
        <v>#N/A</v>
      </c>
      <c r="L121" s="352" t="e">
        <f>VLOOKUP(A120,počty!$AC$6:$FA$100,109,0)</f>
        <v>#N/A</v>
      </c>
      <c r="M121" s="352" t="e">
        <f>VLOOKUP(A120,počty!$AC$6:$FA$100,110,0)</f>
        <v>#N/A</v>
      </c>
      <c r="N121" s="352" t="e">
        <f>VLOOKUP(A120,počty!$AC$6:$FA$100,111,0)</f>
        <v>#N/A</v>
      </c>
      <c r="O121" s="353" t="e">
        <f>VLOOKUP(A120,počty!$AC$6:$FA$100,112,0)</f>
        <v>#N/A</v>
      </c>
      <c r="P121" s="518"/>
      <c r="Q121" s="127" t="e">
        <f>VLOOKUP(A120,počty!$AC$6:$FA$100,115,0)</f>
        <v>#N/A</v>
      </c>
    </row>
    <row r="122" spans="1:17" s="131" customFormat="1" ht="13.5" customHeight="1">
      <c r="A122" s="515">
        <v>56</v>
      </c>
      <c r="B122" s="499" t="e">
        <f>VLOOKUP(A122,počty!$AC$6:$FA$100,114,0)</f>
        <v>#N/A</v>
      </c>
      <c r="C122" s="336" t="e">
        <f>VLOOKUP(A122,počty!$AC$6:$FA$100,92,0)</f>
        <v>#N/A</v>
      </c>
      <c r="D122" s="337" t="e">
        <f>VLOOKUP(A122,počty!$AC$6:$FA$100,11,0)</f>
        <v>#N/A</v>
      </c>
      <c r="E122" s="338" t="e">
        <f>VLOOKUP(A122,počty!$AC$6:$FA$100,14,0)</f>
        <v>#N/A</v>
      </c>
      <c r="F122" s="339" t="e">
        <f>VLOOKUP(A122,počty!$AC$6:$FA$100,93,0)</f>
        <v>#N/A</v>
      </c>
      <c r="G122" s="340" t="e">
        <f>VLOOKUP(A122,počty!$AC$6:$FA$100,94,0)</f>
        <v>#N/A</v>
      </c>
      <c r="H122" s="341" t="e">
        <f>VLOOKUP(A122,počty!$AC$6:$FA$100,95,0)</f>
        <v>#N/A</v>
      </c>
      <c r="I122" s="341" t="e">
        <f>VLOOKUP(A122,počty!$AC$6:$FA$100,96,0)</f>
        <v>#N/A</v>
      </c>
      <c r="J122" s="341" t="e">
        <f>VLOOKUP(A122,počty!$AC$6:$FA$100,97,0)</f>
        <v>#N/A</v>
      </c>
      <c r="K122" s="342" t="e">
        <f>VLOOKUP(A122,počty!$AC$6:$FA$100,98,0)</f>
        <v>#N/A</v>
      </c>
      <c r="L122" s="343" t="e">
        <f>VLOOKUP(A122,počty!$AC$6:$FA$100,99,0)</f>
        <v>#N/A</v>
      </c>
      <c r="M122" s="343" t="e">
        <f>VLOOKUP(A122,počty!$AC$6:$FA$100,100,0)</f>
        <v>#N/A</v>
      </c>
      <c r="N122" s="343" t="e">
        <f>VLOOKUP(A122,počty!$AC$6:$FA$100,101,0)</f>
        <v>#N/A</v>
      </c>
      <c r="O122" s="344" t="e">
        <f>VLOOKUP(A122,počty!$AC$6:$FA$100,102,0)</f>
        <v>#N/A</v>
      </c>
      <c r="P122" s="517" t="e">
        <f>VLOOKUP(A122,počty!$AC$6:$FA$100,113,0)</f>
        <v>#N/A</v>
      </c>
      <c r="Q122" s="126" t="e">
        <f>VLOOKUP(A122,počty!$AC$6:$FA$100,116,0)</f>
        <v>#N/A</v>
      </c>
    </row>
    <row r="123" spans="1:17" s="131" customFormat="1" ht="13.5" customHeight="1" thickBot="1">
      <c r="A123" s="516"/>
      <c r="B123" s="500"/>
      <c r="C123" s="345"/>
      <c r="D123" s="346" t="e">
        <f>VLOOKUP(A122,počty!$AC$6:$FA$100,12,0)</f>
        <v>#N/A</v>
      </c>
      <c r="E123" s="347" t="e">
        <f>VLOOKUP(A122,počty!$AC$6:$FA$100,13,0)</f>
        <v>#N/A</v>
      </c>
      <c r="F123" s="348" t="e">
        <f>VLOOKUP(A122,počty!$AC$6:$FA$100,103,0)</f>
        <v>#N/A</v>
      </c>
      <c r="G123" s="349" t="e">
        <f>VLOOKUP(A122,počty!$AC$6:$FA$100,104,0)</f>
        <v>#N/A</v>
      </c>
      <c r="H123" s="350" t="e">
        <f>VLOOKUP(A122,počty!$AC$6:$FA$100,105,0)</f>
        <v>#N/A</v>
      </c>
      <c r="I123" s="350" t="e">
        <f>VLOOKUP(A122,počty!$AC$6:$FA$100,106,0)</f>
        <v>#N/A</v>
      </c>
      <c r="J123" s="350" t="e">
        <f>VLOOKUP(A122,počty!$AC$6:$FA$100,107,0)</f>
        <v>#N/A</v>
      </c>
      <c r="K123" s="351" t="e">
        <f>VLOOKUP(A122,počty!$AC$6:$FA$100,108,0)</f>
        <v>#N/A</v>
      </c>
      <c r="L123" s="352" t="e">
        <f>VLOOKUP(A122,počty!$AC$6:$FA$100,109,0)</f>
        <v>#N/A</v>
      </c>
      <c r="M123" s="352" t="e">
        <f>VLOOKUP(A122,počty!$AC$6:$FA$100,110,0)</f>
        <v>#N/A</v>
      </c>
      <c r="N123" s="352" t="e">
        <f>VLOOKUP(A122,počty!$AC$6:$FA$100,111,0)</f>
        <v>#N/A</v>
      </c>
      <c r="O123" s="353" t="e">
        <f>VLOOKUP(A122,počty!$AC$6:$FA$100,112,0)</f>
        <v>#N/A</v>
      </c>
      <c r="P123" s="518"/>
      <c r="Q123" s="127" t="e">
        <f>VLOOKUP(A122,počty!$AC$6:$FA$100,115,0)</f>
        <v>#N/A</v>
      </c>
    </row>
    <row r="124" spans="1:17" s="131" customFormat="1" ht="13.5" customHeight="1">
      <c r="A124" s="515">
        <v>57</v>
      </c>
      <c r="B124" s="499" t="e">
        <f>VLOOKUP(A124,počty!$AC$6:$FA$100,114,0)</f>
        <v>#N/A</v>
      </c>
      <c r="C124" s="336" t="e">
        <f>VLOOKUP(A124,počty!$AC$6:$FA$100,92,0)</f>
        <v>#N/A</v>
      </c>
      <c r="D124" s="337" t="e">
        <f>VLOOKUP(A124,počty!$AC$6:$FA$100,11,0)</f>
        <v>#N/A</v>
      </c>
      <c r="E124" s="338" t="e">
        <f>VLOOKUP(A124,počty!$AC$6:$FA$100,14,0)</f>
        <v>#N/A</v>
      </c>
      <c r="F124" s="339" t="e">
        <f>VLOOKUP(A124,počty!$AC$6:$FA$100,93,0)</f>
        <v>#N/A</v>
      </c>
      <c r="G124" s="340" t="e">
        <f>VLOOKUP(A124,počty!$AC$6:$FA$100,94,0)</f>
        <v>#N/A</v>
      </c>
      <c r="H124" s="341" t="e">
        <f>VLOOKUP(A124,počty!$AC$6:$FA$100,95,0)</f>
        <v>#N/A</v>
      </c>
      <c r="I124" s="341" t="e">
        <f>VLOOKUP(A124,počty!$AC$6:$FA$100,96,0)</f>
        <v>#N/A</v>
      </c>
      <c r="J124" s="341" t="e">
        <f>VLOOKUP(A124,počty!$AC$6:$FA$100,97,0)</f>
        <v>#N/A</v>
      </c>
      <c r="K124" s="342" t="e">
        <f>VLOOKUP(A124,počty!$AC$6:$FA$100,98,0)</f>
        <v>#N/A</v>
      </c>
      <c r="L124" s="343" t="e">
        <f>VLOOKUP(A124,počty!$AC$6:$FA$100,99,0)</f>
        <v>#N/A</v>
      </c>
      <c r="M124" s="343" t="e">
        <f>VLOOKUP(A124,počty!$AC$6:$FA$100,100,0)</f>
        <v>#N/A</v>
      </c>
      <c r="N124" s="343" t="e">
        <f>VLOOKUP(A124,počty!$AC$6:$FA$100,101,0)</f>
        <v>#N/A</v>
      </c>
      <c r="O124" s="344" t="e">
        <f>VLOOKUP(A124,počty!$AC$6:$FA$100,102,0)</f>
        <v>#N/A</v>
      </c>
      <c r="P124" s="517" t="e">
        <f>VLOOKUP(A124,počty!$AC$6:$FA$100,113,0)</f>
        <v>#N/A</v>
      </c>
      <c r="Q124" s="126" t="e">
        <f>VLOOKUP(A124,počty!$AC$6:$FA$100,116,0)</f>
        <v>#N/A</v>
      </c>
    </row>
    <row r="125" spans="1:17" s="131" customFormat="1" ht="13.5" customHeight="1" thickBot="1">
      <c r="A125" s="516"/>
      <c r="B125" s="500"/>
      <c r="C125" s="345"/>
      <c r="D125" s="346" t="e">
        <f>VLOOKUP(A124,počty!$AC$6:$FA$100,12,0)</f>
        <v>#N/A</v>
      </c>
      <c r="E125" s="347" t="e">
        <f>VLOOKUP(A124,počty!$AC$6:$FA$100,13,0)</f>
        <v>#N/A</v>
      </c>
      <c r="F125" s="348" t="e">
        <f>VLOOKUP(A124,počty!$AC$6:$FA$100,103,0)</f>
        <v>#N/A</v>
      </c>
      <c r="G125" s="349" t="e">
        <f>VLOOKUP(A124,počty!$AC$6:$FA$100,104,0)</f>
        <v>#N/A</v>
      </c>
      <c r="H125" s="350" t="e">
        <f>VLOOKUP(A124,počty!$AC$6:$FA$100,105,0)</f>
        <v>#N/A</v>
      </c>
      <c r="I125" s="350" t="e">
        <f>VLOOKUP(A124,počty!$AC$6:$FA$100,106,0)</f>
        <v>#N/A</v>
      </c>
      <c r="J125" s="350" t="e">
        <f>VLOOKUP(A124,počty!$AC$6:$FA$100,107,0)</f>
        <v>#N/A</v>
      </c>
      <c r="K125" s="351" t="e">
        <f>VLOOKUP(A124,počty!$AC$6:$FA$100,108,0)</f>
        <v>#N/A</v>
      </c>
      <c r="L125" s="352" t="e">
        <f>VLOOKUP(A124,počty!$AC$6:$FA$100,109,0)</f>
        <v>#N/A</v>
      </c>
      <c r="M125" s="352" t="e">
        <f>VLOOKUP(A124,počty!$AC$6:$FA$100,110,0)</f>
        <v>#N/A</v>
      </c>
      <c r="N125" s="352" t="e">
        <f>VLOOKUP(A124,počty!$AC$6:$FA$100,111,0)</f>
        <v>#N/A</v>
      </c>
      <c r="O125" s="353" t="e">
        <f>VLOOKUP(A124,počty!$AC$6:$FA$100,112,0)</f>
        <v>#N/A</v>
      </c>
      <c r="P125" s="518"/>
      <c r="Q125" s="127" t="e">
        <f>VLOOKUP(A124,počty!$AC$6:$FA$100,115,0)</f>
        <v>#N/A</v>
      </c>
    </row>
    <row r="126" spans="1:17" s="131" customFormat="1" ht="13.5" customHeight="1">
      <c r="A126" s="515">
        <v>58</v>
      </c>
      <c r="B126" s="499" t="e">
        <f>VLOOKUP(A126,počty!$AC$6:$FA$100,114,0)</f>
        <v>#N/A</v>
      </c>
      <c r="C126" s="336" t="e">
        <f>VLOOKUP(A126,počty!$AC$6:$FA$100,92,0)</f>
        <v>#N/A</v>
      </c>
      <c r="D126" s="337" t="e">
        <f>VLOOKUP(A126,počty!$AC$6:$FA$100,11,0)</f>
        <v>#N/A</v>
      </c>
      <c r="E126" s="338" t="e">
        <f>VLOOKUP(A126,počty!$AC$6:$FA$100,14,0)</f>
        <v>#N/A</v>
      </c>
      <c r="F126" s="339" t="e">
        <f>VLOOKUP(A126,počty!$AC$6:$FA$100,93,0)</f>
        <v>#N/A</v>
      </c>
      <c r="G126" s="340" t="e">
        <f>VLOOKUP(A126,počty!$AC$6:$FA$100,94,0)</f>
        <v>#N/A</v>
      </c>
      <c r="H126" s="341" t="e">
        <f>VLOOKUP(A126,počty!$AC$6:$FA$100,95,0)</f>
        <v>#N/A</v>
      </c>
      <c r="I126" s="341" t="e">
        <f>VLOOKUP(A126,počty!$AC$6:$FA$100,96,0)</f>
        <v>#N/A</v>
      </c>
      <c r="J126" s="341" t="e">
        <f>VLOOKUP(A126,počty!$AC$6:$FA$100,97,0)</f>
        <v>#N/A</v>
      </c>
      <c r="K126" s="342" t="e">
        <f>VLOOKUP(A126,počty!$AC$6:$FA$100,98,0)</f>
        <v>#N/A</v>
      </c>
      <c r="L126" s="343" t="e">
        <f>VLOOKUP(A126,počty!$AC$6:$FA$100,99,0)</f>
        <v>#N/A</v>
      </c>
      <c r="M126" s="343" t="e">
        <f>VLOOKUP(A126,počty!$AC$6:$FA$100,100,0)</f>
        <v>#N/A</v>
      </c>
      <c r="N126" s="343" t="e">
        <f>VLOOKUP(A126,počty!$AC$6:$FA$100,101,0)</f>
        <v>#N/A</v>
      </c>
      <c r="O126" s="344" t="e">
        <f>VLOOKUP(A126,počty!$AC$6:$FA$100,102,0)</f>
        <v>#N/A</v>
      </c>
      <c r="P126" s="517" t="e">
        <f>VLOOKUP(A126,počty!$AC$6:$FA$100,113,0)</f>
        <v>#N/A</v>
      </c>
      <c r="Q126" s="126" t="e">
        <f>VLOOKUP(A126,počty!$AC$6:$FA$100,116,0)</f>
        <v>#N/A</v>
      </c>
    </row>
    <row r="127" spans="1:17" s="131" customFormat="1" ht="13.5" customHeight="1" thickBot="1">
      <c r="A127" s="516"/>
      <c r="B127" s="500"/>
      <c r="C127" s="345"/>
      <c r="D127" s="346" t="e">
        <f>VLOOKUP(A126,počty!$AC$6:$FA$100,12,0)</f>
        <v>#N/A</v>
      </c>
      <c r="E127" s="347" t="e">
        <f>VLOOKUP(A126,počty!$AC$6:$FA$100,13,0)</f>
        <v>#N/A</v>
      </c>
      <c r="F127" s="348" t="e">
        <f>VLOOKUP(A126,počty!$AC$6:$FA$100,103,0)</f>
        <v>#N/A</v>
      </c>
      <c r="G127" s="349" t="e">
        <f>VLOOKUP(A126,počty!$AC$6:$FA$100,104,0)</f>
        <v>#N/A</v>
      </c>
      <c r="H127" s="350" t="e">
        <f>VLOOKUP(A126,počty!$AC$6:$FA$100,105,0)</f>
        <v>#N/A</v>
      </c>
      <c r="I127" s="350" t="e">
        <f>VLOOKUP(A126,počty!$AC$6:$FA$100,106,0)</f>
        <v>#N/A</v>
      </c>
      <c r="J127" s="350" t="e">
        <f>VLOOKUP(A126,počty!$AC$6:$FA$100,107,0)</f>
        <v>#N/A</v>
      </c>
      <c r="K127" s="351" t="e">
        <f>VLOOKUP(A126,počty!$AC$6:$FA$100,108,0)</f>
        <v>#N/A</v>
      </c>
      <c r="L127" s="352" t="e">
        <f>VLOOKUP(A126,počty!$AC$6:$FA$100,109,0)</f>
        <v>#N/A</v>
      </c>
      <c r="M127" s="352" t="e">
        <f>VLOOKUP(A126,počty!$AC$6:$FA$100,110,0)</f>
        <v>#N/A</v>
      </c>
      <c r="N127" s="352" t="e">
        <f>VLOOKUP(A126,počty!$AC$6:$FA$100,111,0)</f>
        <v>#N/A</v>
      </c>
      <c r="O127" s="353" t="e">
        <f>VLOOKUP(A126,počty!$AC$6:$FA$100,112,0)</f>
        <v>#N/A</v>
      </c>
      <c r="P127" s="518"/>
      <c r="Q127" s="127" t="e">
        <f>VLOOKUP(A126,počty!$AC$6:$FA$100,115,0)</f>
        <v>#N/A</v>
      </c>
    </row>
    <row r="128" spans="1:17" s="131" customFormat="1" ht="13.5" customHeight="1">
      <c r="A128" s="515">
        <v>59</v>
      </c>
      <c r="B128" s="499" t="e">
        <f>VLOOKUP(A128,počty!$AC$6:$FA$100,114,0)</f>
        <v>#N/A</v>
      </c>
      <c r="C128" s="336" t="e">
        <f>VLOOKUP(A128,počty!$AC$6:$FA$100,92,0)</f>
        <v>#N/A</v>
      </c>
      <c r="D128" s="337" t="e">
        <f>VLOOKUP(A128,počty!$AC$6:$FA$100,11,0)</f>
        <v>#N/A</v>
      </c>
      <c r="E128" s="338" t="e">
        <f>VLOOKUP(A128,počty!$AC$6:$FA$100,14,0)</f>
        <v>#N/A</v>
      </c>
      <c r="F128" s="339" t="e">
        <f>VLOOKUP(A128,počty!$AC$6:$FA$100,93,0)</f>
        <v>#N/A</v>
      </c>
      <c r="G128" s="340" t="e">
        <f>VLOOKUP(A128,počty!$AC$6:$FA$100,94,0)</f>
        <v>#N/A</v>
      </c>
      <c r="H128" s="341" t="e">
        <f>VLOOKUP(A128,počty!$AC$6:$FA$100,95,0)</f>
        <v>#N/A</v>
      </c>
      <c r="I128" s="341" t="e">
        <f>VLOOKUP(A128,počty!$AC$6:$FA$100,96,0)</f>
        <v>#N/A</v>
      </c>
      <c r="J128" s="341" t="e">
        <f>VLOOKUP(A128,počty!$AC$6:$FA$100,97,0)</f>
        <v>#N/A</v>
      </c>
      <c r="K128" s="342" t="e">
        <f>VLOOKUP(A128,počty!$AC$6:$FA$100,98,0)</f>
        <v>#N/A</v>
      </c>
      <c r="L128" s="343" t="e">
        <f>VLOOKUP(A128,počty!$AC$6:$FA$100,99,0)</f>
        <v>#N/A</v>
      </c>
      <c r="M128" s="343" t="e">
        <f>VLOOKUP(A128,počty!$AC$6:$FA$100,100,0)</f>
        <v>#N/A</v>
      </c>
      <c r="N128" s="343" t="e">
        <f>VLOOKUP(A128,počty!$AC$6:$FA$100,101,0)</f>
        <v>#N/A</v>
      </c>
      <c r="O128" s="344" t="e">
        <f>VLOOKUP(A128,počty!$AC$6:$FA$100,102,0)</f>
        <v>#N/A</v>
      </c>
      <c r="P128" s="517" t="e">
        <f>VLOOKUP(A128,počty!$AC$6:$FA$100,113,0)</f>
        <v>#N/A</v>
      </c>
      <c r="Q128" s="126" t="e">
        <f>VLOOKUP(A128,počty!$AC$6:$FA$100,116,0)</f>
        <v>#N/A</v>
      </c>
    </row>
    <row r="129" spans="1:17" s="131" customFormat="1" ht="13.5" customHeight="1" thickBot="1">
      <c r="A129" s="516"/>
      <c r="B129" s="500"/>
      <c r="C129" s="345"/>
      <c r="D129" s="346" t="e">
        <f>VLOOKUP(A128,počty!$AC$6:$FA$100,12,0)</f>
        <v>#N/A</v>
      </c>
      <c r="E129" s="347" t="e">
        <f>VLOOKUP(A128,počty!$AC$6:$FA$100,13,0)</f>
        <v>#N/A</v>
      </c>
      <c r="F129" s="348" t="e">
        <f>VLOOKUP(A128,počty!$AC$6:$FA$100,103,0)</f>
        <v>#N/A</v>
      </c>
      <c r="G129" s="349" t="e">
        <f>VLOOKUP(A128,počty!$AC$6:$FA$100,104,0)</f>
        <v>#N/A</v>
      </c>
      <c r="H129" s="350" t="e">
        <f>VLOOKUP(A128,počty!$AC$6:$FA$100,105,0)</f>
        <v>#N/A</v>
      </c>
      <c r="I129" s="350" t="e">
        <f>VLOOKUP(A128,počty!$AC$6:$FA$100,106,0)</f>
        <v>#N/A</v>
      </c>
      <c r="J129" s="350" t="e">
        <f>VLOOKUP(A128,počty!$AC$6:$FA$100,107,0)</f>
        <v>#N/A</v>
      </c>
      <c r="K129" s="351" t="e">
        <f>VLOOKUP(A128,počty!$AC$6:$FA$100,108,0)</f>
        <v>#N/A</v>
      </c>
      <c r="L129" s="352" t="e">
        <f>VLOOKUP(A128,počty!$AC$6:$FA$100,109,0)</f>
        <v>#N/A</v>
      </c>
      <c r="M129" s="352" t="e">
        <f>VLOOKUP(A128,počty!$AC$6:$FA$100,110,0)</f>
        <v>#N/A</v>
      </c>
      <c r="N129" s="352" t="e">
        <f>VLOOKUP(A128,počty!$AC$6:$FA$100,111,0)</f>
        <v>#N/A</v>
      </c>
      <c r="O129" s="353" t="e">
        <f>VLOOKUP(A128,počty!$AC$6:$FA$100,112,0)</f>
        <v>#N/A</v>
      </c>
      <c r="P129" s="518"/>
      <c r="Q129" s="127" t="e">
        <f>VLOOKUP(A128,počty!$AC$6:$FA$100,115,0)</f>
        <v>#N/A</v>
      </c>
    </row>
    <row r="130" spans="1:17" s="131" customFormat="1" ht="13.5" customHeight="1">
      <c r="A130" s="515">
        <v>60</v>
      </c>
      <c r="B130" s="499" t="e">
        <f>VLOOKUP(A130,počty!$AC$6:$FA$100,114,0)</f>
        <v>#N/A</v>
      </c>
      <c r="C130" s="336" t="e">
        <f>VLOOKUP(A130,počty!$AC$6:$FA$100,92,0)</f>
        <v>#N/A</v>
      </c>
      <c r="D130" s="337" t="e">
        <f>VLOOKUP(A130,počty!$AC$6:$FA$100,11,0)</f>
        <v>#N/A</v>
      </c>
      <c r="E130" s="338" t="e">
        <f>VLOOKUP(A130,počty!$AC$6:$FA$100,14,0)</f>
        <v>#N/A</v>
      </c>
      <c r="F130" s="339" t="e">
        <f>VLOOKUP(A130,počty!$AC$6:$FA$100,93,0)</f>
        <v>#N/A</v>
      </c>
      <c r="G130" s="340" t="e">
        <f>VLOOKUP(A130,počty!$AC$6:$FA$100,94,0)</f>
        <v>#N/A</v>
      </c>
      <c r="H130" s="341" t="e">
        <f>VLOOKUP(A130,počty!$AC$6:$FA$100,95,0)</f>
        <v>#N/A</v>
      </c>
      <c r="I130" s="341" t="e">
        <f>VLOOKUP(A130,počty!$AC$6:$FA$100,96,0)</f>
        <v>#N/A</v>
      </c>
      <c r="J130" s="341" t="e">
        <f>VLOOKUP(A130,počty!$AC$6:$FA$100,97,0)</f>
        <v>#N/A</v>
      </c>
      <c r="K130" s="342" t="e">
        <f>VLOOKUP(A130,počty!$AC$6:$FA$100,98,0)</f>
        <v>#N/A</v>
      </c>
      <c r="L130" s="343" t="e">
        <f>VLOOKUP(A130,počty!$AC$6:$FA$100,99,0)</f>
        <v>#N/A</v>
      </c>
      <c r="M130" s="343" t="e">
        <f>VLOOKUP(A130,počty!$AC$6:$FA$100,100,0)</f>
        <v>#N/A</v>
      </c>
      <c r="N130" s="343" t="e">
        <f>VLOOKUP(A130,počty!$AC$6:$FA$100,101,0)</f>
        <v>#N/A</v>
      </c>
      <c r="O130" s="344" t="e">
        <f>VLOOKUP(A130,počty!$AC$6:$FA$100,102,0)</f>
        <v>#N/A</v>
      </c>
      <c r="P130" s="517" t="e">
        <f>VLOOKUP(A130,počty!$AC$6:$FA$100,113,0)</f>
        <v>#N/A</v>
      </c>
      <c r="Q130" s="126" t="e">
        <f>VLOOKUP(A130,počty!$AC$6:$FA$100,116,0)</f>
        <v>#N/A</v>
      </c>
    </row>
    <row r="131" spans="1:17" s="131" customFormat="1" ht="13.5" customHeight="1" thickBot="1">
      <c r="A131" s="516"/>
      <c r="B131" s="500"/>
      <c r="C131" s="345"/>
      <c r="D131" s="346" t="e">
        <f>VLOOKUP(A130,počty!$AC$6:$FA$100,12,0)</f>
        <v>#N/A</v>
      </c>
      <c r="E131" s="347" t="e">
        <f>VLOOKUP(A130,počty!$AC$6:$FA$100,13,0)</f>
        <v>#N/A</v>
      </c>
      <c r="F131" s="348" t="e">
        <f>VLOOKUP(A130,počty!$AC$6:$FA$100,103,0)</f>
        <v>#N/A</v>
      </c>
      <c r="G131" s="349" t="e">
        <f>VLOOKUP(A130,počty!$AC$6:$FA$100,104,0)</f>
        <v>#N/A</v>
      </c>
      <c r="H131" s="350" t="e">
        <f>VLOOKUP(A130,počty!$AC$6:$FA$100,105,0)</f>
        <v>#N/A</v>
      </c>
      <c r="I131" s="350" t="e">
        <f>VLOOKUP(A130,počty!$AC$6:$FA$100,106,0)</f>
        <v>#N/A</v>
      </c>
      <c r="J131" s="350" t="e">
        <f>VLOOKUP(A130,počty!$AC$6:$FA$100,107,0)</f>
        <v>#N/A</v>
      </c>
      <c r="K131" s="351" t="e">
        <f>VLOOKUP(A130,počty!$AC$6:$FA$100,108,0)</f>
        <v>#N/A</v>
      </c>
      <c r="L131" s="352" t="e">
        <f>VLOOKUP(A130,počty!$AC$6:$FA$100,109,0)</f>
        <v>#N/A</v>
      </c>
      <c r="M131" s="352" t="e">
        <f>VLOOKUP(A130,počty!$AC$6:$FA$100,110,0)</f>
        <v>#N/A</v>
      </c>
      <c r="N131" s="352" t="e">
        <f>VLOOKUP(A130,počty!$AC$6:$FA$100,111,0)</f>
        <v>#N/A</v>
      </c>
      <c r="O131" s="353" t="e">
        <f>VLOOKUP(A130,počty!$AC$6:$FA$100,112,0)</f>
        <v>#N/A</v>
      </c>
      <c r="P131" s="518"/>
      <c r="Q131" s="127" t="e">
        <f>VLOOKUP(A130,počty!$AC$6:$FA$100,115,0)</f>
        <v>#N/A</v>
      </c>
    </row>
    <row r="132" spans="1:17" s="131" customFormat="1" ht="13.5" customHeight="1">
      <c r="A132" s="515">
        <v>61</v>
      </c>
      <c r="B132" s="499" t="e">
        <f>VLOOKUP(A132,počty!$AC$6:$FA$100,114,0)</f>
        <v>#N/A</v>
      </c>
      <c r="C132" s="336" t="e">
        <f>VLOOKUP(A132,počty!$AC$6:$FA$100,92,0)</f>
        <v>#N/A</v>
      </c>
      <c r="D132" s="337" t="e">
        <f>VLOOKUP(A132,počty!$AC$6:$FA$100,11,0)</f>
        <v>#N/A</v>
      </c>
      <c r="E132" s="338" t="e">
        <f>VLOOKUP(A132,počty!$AC$6:$FA$100,14,0)</f>
        <v>#N/A</v>
      </c>
      <c r="F132" s="339" t="e">
        <f>VLOOKUP(A132,počty!$AC$6:$FA$100,93,0)</f>
        <v>#N/A</v>
      </c>
      <c r="G132" s="340" t="e">
        <f>VLOOKUP(A132,počty!$AC$6:$FA$100,94,0)</f>
        <v>#N/A</v>
      </c>
      <c r="H132" s="341" t="e">
        <f>VLOOKUP(A132,počty!$AC$6:$FA$100,95,0)</f>
        <v>#N/A</v>
      </c>
      <c r="I132" s="341" t="e">
        <f>VLOOKUP(A132,počty!$AC$6:$FA$100,96,0)</f>
        <v>#N/A</v>
      </c>
      <c r="J132" s="341" t="e">
        <f>VLOOKUP(A132,počty!$AC$6:$FA$100,97,0)</f>
        <v>#N/A</v>
      </c>
      <c r="K132" s="342" t="e">
        <f>VLOOKUP(A132,počty!$AC$6:$FA$100,98,0)</f>
        <v>#N/A</v>
      </c>
      <c r="L132" s="343" t="e">
        <f>VLOOKUP(A132,počty!$AC$6:$FA$100,99,0)</f>
        <v>#N/A</v>
      </c>
      <c r="M132" s="343" t="e">
        <f>VLOOKUP(A132,počty!$AC$6:$FA$100,100,0)</f>
        <v>#N/A</v>
      </c>
      <c r="N132" s="343" t="e">
        <f>VLOOKUP(A132,počty!$AC$6:$FA$100,101,0)</f>
        <v>#N/A</v>
      </c>
      <c r="O132" s="344" t="e">
        <f>VLOOKUP(A132,počty!$AC$6:$FA$100,102,0)</f>
        <v>#N/A</v>
      </c>
      <c r="P132" s="517" t="e">
        <f>VLOOKUP(A132,počty!$AC$6:$FA$100,113,0)</f>
        <v>#N/A</v>
      </c>
      <c r="Q132" s="126" t="e">
        <f>VLOOKUP(A132,počty!$AC$6:$FA$100,116,0)</f>
        <v>#N/A</v>
      </c>
    </row>
    <row r="133" spans="1:17" s="131" customFormat="1" ht="13.5" customHeight="1" thickBot="1">
      <c r="A133" s="516"/>
      <c r="B133" s="500"/>
      <c r="C133" s="345"/>
      <c r="D133" s="346" t="e">
        <f>VLOOKUP(A132,počty!$AC$6:$FA$100,12,0)</f>
        <v>#N/A</v>
      </c>
      <c r="E133" s="347" t="e">
        <f>VLOOKUP(A132,počty!$AC$6:$FA$100,13,0)</f>
        <v>#N/A</v>
      </c>
      <c r="F133" s="348" t="e">
        <f>VLOOKUP(A132,počty!$AC$6:$FA$100,103,0)</f>
        <v>#N/A</v>
      </c>
      <c r="G133" s="349" t="e">
        <f>VLOOKUP(A132,počty!$AC$6:$FA$100,104,0)</f>
        <v>#N/A</v>
      </c>
      <c r="H133" s="350" t="e">
        <f>VLOOKUP(A132,počty!$AC$6:$FA$100,105,0)</f>
        <v>#N/A</v>
      </c>
      <c r="I133" s="350" t="e">
        <f>VLOOKUP(A132,počty!$AC$6:$FA$100,106,0)</f>
        <v>#N/A</v>
      </c>
      <c r="J133" s="350" t="e">
        <f>VLOOKUP(A132,počty!$AC$6:$FA$100,107,0)</f>
        <v>#N/A</v>
      </c>
      <c r="K133" s="351" t="e">
        <f>VLOOKUP(A132,počty!$AC$6:$FA$100,108,0)</f>
        <v>#N/A</v>
      </c>
      <c r="L133" s="352" t="e">
        <f>VLOOKUP(A132,počty!$AC$6:$FA$100,109,0)</f>
        <v>#N/A</v>
      </c>
      <c r="M133" s="352" t="e">
        <f>VLOOKUP(A132,počty!$AC$6:$FA$100,110,0)</f>
        <v>#N/A</v>
      </c>
      <c r="N133" s="352" t="e">
        <f>VLOOKUP(A132,počty!$AC$6:$FA$100,111,0)</f>
        <v>#N/A</v>
      </c>
      <c r="O133" s="353" t="e">
        <f>VLOOKUP(A132,počty!$AC$6:$FA$100,112,0)</f>
        <v>#N/A</v>
      </c>
      <c r="P133" s="518"/>
      <c r="Q133" s="127" t="e">
        <f>VLOOKUP(A132,počty!$AC$6:$FA$100,115,0)</f>
        <v>#N/A</v>
      </c>
    </row>
    <row r="134" spans="1:17" s="131" customFormat="1" ht="13.5" customHeight="1">
      <c r="A134" s="515">
        <v>62</v>
      </c>
      <c r="B134" s="499" t="e">
        <f>VLOOKUP(A134,počty!$AC$6:$FA$100,114,0)</f>
        <v>#N/A</v>
      </c>
      <c r="C134" s="336" t="e">
        <f>VLOOKUP(A134,počty!$AC$6:$FA$100,92,0)</f>
        <v>#N/A</v>
      </c>
      <c r="D134" s="337" t="e">
        <f>VLOOKUP(A134,počty!$AC$6:$FA$100,11,0)</f>
        <v>#N/A</v>
      </c>
      <c r="E134" s="338" t="e">
        <f>VLOOKUP(A134,počty!$AC$6:$FA$100,14,0)</f>
        <v>#N/A</v>
      </c>
      <c r="F134" s="339" t="e">
        <f>VLOOKUP(A134,počty!$AC$6:$FA$100,93,0)</f>
        <v>#N/A</v>
      </c>
      <c r="G134" s="340" t="e">
        <f>VLOOKUP(A134,počty!$AC$6:$FA$100,94,0)</f>
        <v>#N/A</v>
      </c>
      <c r="H134" s="341" t="e">
        <f>VLOOKUP(A134,počty!$AC$6:$FA$100,95,0)</f>
        <v>#N/A</v>
      </c>
      <c r="I134" s="341" t="e">
        <f>VLOOKUP(A134,počty!$AC$6:$FA$100,96,0)</f>
        <v>#N/A</v>
      </c>
      <c r="J134" s="341" t="e">
        <f>VLOOKUP(A134,počty!$AC$6:$FA$100,97,0)</f>
        <v>#N/A</v>
      </c>
      <c r="K134" s="342" t="e">
        <f>VLOOKUP(A134,počty!$AC$6:$FA$100,98,0)</f>
        <v>#N/A</v>
      </c>
      <c r="L134" s="343" t="e">
        <f>VLOOKUP(A134,počty!$AC$6:$FA$100,99,0)</f>
        <v>#N/A</v>
      </c>
      <c r="M134" s="343" t="e">
        <f>VLOOKUP(A134,počty!$AC$6:$FA$100,100,0)</f>
        <v>#N/A</v>
      </c>
      <c r="N134" s="343" t="e">
        <f>VLOOKUP(A134,počty!$AC$6:$FA$100,101,0)</f>
        <v>#N/A</v>
      </c>
      <c r="O134" s="344" t="e">
        <f>VLOOKUP(A134,počty!$AC$6:$FA$100,102,0)</f>
        <v>#N/A</v>
      </c>
      <c r="P134" s="517" t="e">
        <f>VLOOKUP(A134,počty!$AC$6:$FA$100,113,0)</f>
        <v>#N/A</v>
      </c>
      <c r="Q134" s="126" t="e">
        <f>VLOOKUP(A134,počty!$AC$6:$FA$100,116,0)</f>
        <v>#N/A</v>
      </c>
    </row>
    <row r="135" spans="1:17" s="131" customFormat="1" ht="13.5" customHeight="1" thickBot="1">
      <c r="A135" s="516"/>
      <c r="B135" s="500"/>
      <c r="C135" s="345"/>
      <c r="D135" s="346" t="e">
        <f>VLOOKUP(A134,počty!$AC$6:$FA$100,12,0)</f>
        <v>#N/A</v>
      </c>
      <c r="E135" s="347" t="e">
        <f>VLOOKUP(A134,počty!$AC$6:$FA$100,13,0)</f>
        <v>#N/A</v>
      </c>
      <c r="F135" s="348" t="e">
        <f>VLOOKUP(A134,počty!$AC$6:$FA$100,103,0)</f>
        <v>#N/A</v>
      </c>
      <c r="G135" s="349" t="e">
        <f>VLOOKUP(A134,počty!$AC$6:$FA$100,104,0)</f>
        <v>#N/A</v>
      </c>
      <c r="H135" s="350" t="e">
        <f>VLOOKUP(A134,počty!$AC$6:$FA$100,105,0)</f>
        <v>#N/A</v>
      </c>
      <c r="I135" s="350" t="e">
        <f>VLOOKUP(A134,počty!$AC$6:$FA$100,106,0)</f>
        <v>#N/A</v>
      </c>
      <c r="J135" s="350" t="e">
        <f>VLOOKUP(A134,počty!$AC$6:$FA$100,107,0)</f>
        <v>#N/A</v>
      </c>
      <c r="K135" s="351" t="e">
        <f>VLOOKUP(A134,počty!$AC$6:$FA$100,108,0)</f>
        <v>#N/A</v>
      </c>
      <c r="L135" s="352" t="e">
        <f>VLOOKUP(A134,počty!$AC$6:$FA$100,109,0)</f>
        <v>#N/A</v>
      </c>
      <c r="M135" s="352" t="e">
        <f>VLOOKUP(A134,počty!$AC$6:$FA$100,110,0)</f>
        <v>#N/A</v>
      </c>
      <c r="N135" s="352" t="e">
        <f>VLOOKUP(A134,počty!$AC$6:$FA$100,111,0)</f>
        <v>#N/A</v>
      </c>
      <c r="O135" s="353" t="e">
        <f>VLOOKUP(A134,počty!$AC$6:$FA$100,112,0)</f>
        <v>#N/A</v>
      </c>
      <c r="P135" s="518"/>
      <c r="Q135" s="127" t="e">
        <f>VLOOKUP(A134,počty!$AC$6:$FA$100,115,0)</f>
        <v>#N/A</v>
      </c>
    </row>
    <row r="136" spans="1:17" s="131" customFormat="1" ht="13.5" customHeight="1">
      <c r="A136" s="515">
        <v>63</v>
      </c>
      <c r="B136" s="499" t="e">
        <f>VLOOKUP(A136,počty!$AC$6:$FA$100,114,0)</f>
        <v>#N/A</v>
      </c>
      <c r="C136" s="336" t="e">
        <f>VLOOKUP(A136,počty!$AC$6:$FA$100,92,0)</f>
        <v>#N/A</v>
      </c>
      <c r="D136" s="337" t="e">
        <f>VLOOKUP(A136,počty!$AC$6:$FA$100,11,0)</f>
        <v>#N/A</v>
      </c>
      <c r="E136" s="338" t="e">
        <f>VLOOKUP(A136,počty!$AC$6:$FA$100,14,0)</f>
        <v>#N/A</v>
      </c>
      <c r="F136" s="339" t="e">
        <f>VLOOKUP(A136,počty!$AC$6:$FA$100,93,0)</f>
        <v>#N/A</v>
      </c>
      <c r="G136" s="340" t="e">
        <f>VLOOKUP(A136,počty!$AC$6:$FA$100,94,0)</f>
        <v>#N/A</v>
      </c>
      <c r="H136" s="341" t="e">
        <f>VLOOKUP(A136,počty!$AC$6:$FA$100,95,0)</f>
        <v>#N/A</v>
      </c>
      <c r="I136" s="341" t="e">
        <f>VLOOKUP(A136,počty!$AC$6:$FA$100,96,0)</f>
        <v>#N/A</v>
      </c>
      <c r="J136" s="341" t="e">
        <f>VLOOKUP(A136,počty!$AC$6:$FA$100,97,0)</f>
        <v>#N/A</v>
      </c>
      <c r="K136" s="342" t="e">
        <f>VLOOKUP(A136,počty!$AC$6:$FA$100,98,0)</f>
        <v>#N/A</v>
      </c>
      <c r="L136" s="343" t="e">
        <f>VLOOKUP(A136,počty!$AC$6:$FA$100,99,0)</f>
        <v>#N/A</v>
      </c>
      <c r="M136" s="343" t="e">
        <f>VLOOKUP(A136,počty!$AC$6:$FA$100,100,0)</f>
        <v>#N/A</v>
      </c>
      <c r="N136" s="343" t="e">
        <f>VLOOKUP(A136,počty!$AC$6:$FA$100,101,0)</f>
        <v>#N/A</v>
      </c>
      <c r="O136" s="344" t="e">
        <f>VLOOKUP(A136,počty!$AC$6:$FA$100,102,0)</f>
        <v>#N/A</v>
      </c>
      <c r="P136" s="517" t="e">
        <f>VLOOKUP(A136,počty!$AC$6:$FA$100,113,0)</f>
        <v>#N/A</v>
      </c>
      <c r="Q136" s="126" t="e">
        <f>VLOOKUP(A136,počty!$AC$6:$FA$100,116,0)</f>
        <v>#N/A</v>
      </c>
    </row>
    <row r="137" spans="1:17" s="131" customFormat="1" ht="13.5" customHeight="1" thickBot="1">
      <c r="A137" s="516"/>
      <c r="B137" s="500"/>
      <c r="C137" s="345"/>
      <c r="D137" s="346" t="e">
        <f>VLOOKUP(A136,počty!$AC$6:$FA$100,12,0)</f>
        <v>#N/A</v>
      </c>
      <c r="E137" s="347" t="e">
        <f>VLOOKUP(A136,počty!$AC$6:$FA$100,13,0)</f>
        <v>#N/A</v>
      </c>
      <c r="F137" s="348" t="e">
        <f>VLOOKUP(A136,počty!$AC$6:$FA$100,103,0)</f>
        <v>#N/A</v>
      </c>
      <c r="G137" s="349" t="e">
        <f>VLOOKUP(A136,počty!$AC$6:$FA$100,104,0)</f>
        <v>#N/A</v>
      </c>
      <c r="H137" s="350" t="e">
        <f>VLOOKUP(A136,počty!$AC$6:$FA$100,105,0)</f>
        <v>#N/A</v>
      </c>
      <c r="I137" s="350" t="e">
        <f>VLOOKUP(A136,počty!$AC$6:$FA$100,106,0)</f>
        <v>#N/A</v>
      </c>
      <c r="J137" s="350" t="e">
        <f>VLOOKUP(A136,počty!$AC$6:$FA$100,107,0)</f>
        <v>#N/A</v>
      </c>
      <c r="K137" s="351" t="e">
        <f>VLOOKUP(A136,počty!$AC$6:$FA$100,108,0)</f>
        <v>#N/A</v>
      </c>
      <c r="L137" s="352" t="e">
        <f>VLOOKUP(A136,počty!$AC$6:$FA$100,109,0)</f>
        <v>#N/A</v>
      </c>
      <c r="M137" s="352" t="e">
        <f>VLOOKUP(A136,počty!$AC$6:$FA$100,110,0)</f>
        <v>#N/A</v>
      </c>
      <c r="N137" s="352" t="e">
        <f>VLOOKUP(A136,počty!$AC$6:$FA$100,111,0)</f>
        <v>#N/A</v>
      </c>
      <c r="O137" s="353" t="e">
        <f>VLOOKUP(A136,počty!$AC$6:$FA$100,112,0)</f>
        <v>#N/A</v>
      </c>
      <c r="P137" s="518"/>
      <c r="Q137" s="127" t="e">
        <f>VLOOKUP(A136,počty!$AC$6:$FA$100,115,0)</f>
        <v>#N/A</v>
      </c>
    </row>
    <row r="138" spans="1:17" s="131" customFormat="1" ht="13.5" customHeight="1">
      <c r="A138" s="515">
        <v>64</v>
      </c>
      <c r="B138" s="499" t="e">
        <f>VLOOKUP(A138,počty!$AC$6:$FA$100,114,0)</f>
        <v>#N/A</v>
      </c>
      <c r="C138" s="336" t="e">
        <f>VLOOKUP(A138,počty!$AC$6:$FA$100,92,0)</f>
        <v>#N/A</v>
      </c>
      <c r="D138" s="337" t="e">
        <f>VLOOKUP(A138,počty!$AC$6:$FA$100,11,0)</f>
        <v>#N/A</v>
      </c>
      <c r="E138" s="338" t="e">
        <f>VLOOKUP(A138,počty!$AC$6:$FA$100,14,0)</f>
        <v>#N/A</v>
      </c>
      <c r="F138" s="339" t="e">
        <f>VLOOKUP(A138,počty!$AC$6:$FA$100,93,0)</f>
        <v>#N/A</v>
      </c>
      <c r="G138" s="340" t="e">
        <f>VLOOKUP(A138,počty!$AC$6:$FA$100,94,0)</f>
        <v>#N/A</v>
      </c>
      <c r="H138" s="341" t="e">
        <f>VLOOKUP(A138,počty!$AC$6:$FA$100,95,0)</f>
        <v>#N/A</v>
      </c>
      <c r="I138" s="341" t="e">
        <f>VLOOKUP(A138,počty!$AC$6:$FA$100,96,0)</f>
        <v>#N/A</v>
      </c>
      <c r="J138" s="341" t="e">
        <f>VLOOKUP(A138,počty!$AC$6:$FA$100,97,0)</f>
        <v>#N/A</v>
      </c>
      <c r="K138" s="342" t="e">
        <f>VLOOKUP(A138,počty!$AC$6:$FA$100,98,0)</f>
        <v>#N/A</v>
      </c>
      <c r="L138" s="343" t="e">
        <f>VLOOKUP(A138,počty!$AC$6:$FA$100,99,0)</f>
        <v>#N/A</v>
      </c>
      <c r="M138" s="343" t="e">
        <f>VLOOKUP(A138,počty!$AC$6:$FA$100,100,0)</f>
        <v>#N/A</v>
      </c>
      <c r="N138" s="343" t="e">
        <f>VLOOKUP(A138,počty!$AC$6:$FA$100,101,0)</f>
        <v>#N/A</v>
      </c>
      <c r="O138" s="344" t="e">
        <f>VLOOKUP(A138,počty!$AC$6:$FA$100,102,0)</f>
        <v>#N/A</v>
      </c>
      <c r="P138" s="517" t="e">
        <f>VLOOKUP(A138,počty!$AC$6:$FA$100,113,0)</f>
        <v>#N/A</v>
      </c>
      <c r="Q138" s="126" t="e">
        <f>VLOOKUP(A138,počty!$AC$6:$FA$100,116,0)</f>
        <v>#N/A</v>
      </c>
    </row>
    <row r="139" spans="1:17" s="131" customFormat="1" ht="13.5" customHeight="1" thickBot="1">
      <c r="A139" s="516"/>
      <c r="B139" s="500"/>
      <c r="C139" s="345"/>
      <c r="D139" s="346" t="e">
        <f>VLOOKUP(A138,počty!$AC$6:$FA$100,12,0)</f>
        <v>#N/A</v>
      </c>
      <c r="E139" s="347" t="e">
        <f>VLOOKUP(A138,počty!$AC$6:$FA$100,13,0)</f>
        <v>#N/A</v>
      </c>
      <c r="F139" s="348" t="e">
        <f>VLOOKUP(A138,počty!$AC$6:$FA$100,103,0)</f>
        <v>#N/A</v>
      </c>
      <c r="G139" s="349" t="e">
        <f>VLOOKUP(A138,počty!$AC$6:$FA$100,104,0)</f>
        <v>#N/A</v>
      </c>
      <c r="H139" s="350" t="e">
        <f>VLOOKUP(A138,počty!$AC$6:$FA$100,105,0)</f>
        <v>#N/A</v>
      </c>
      <c r="I139" s="350" t="e">
        <f>VLOOKUP(A138,počty!$AC$6:$FA$100,106,0)</f>
        <v>#N/A</v>
      </c>
      <c r="J139" s="350" t="e">
        <f>VLOOKUP(A138,počty!$AC$6:$FA$100,107,0)</f>
        <v>#N/A</v>
      </c>
      <c r="K139" s="351" t="e">
        <f>VLOOKUP(A138,počty!$AC$6:$FA$100,108,0)</f>
        <v>#N/A</v>
      </c>
      <c r="L139" s="352" t="e">
        <f>VLOOKUP(A138,počty!$AC$6:$FA$100,109,0)</f>
        <v>#N/A</v>
      </c>
      <c r="M139" s="352" t="e">
        <f>VLOOKUP(A138,počty!$AC$6:$FA$100,110,0)</f>
        <v>#N/A</v>
      </c>
      <c r="N139" s="352" t="e">
        <f>VLOOKUP(A138,počty!$AC$6:$FA$100,111,0)</f>
        <v>#N/A</v>
      </c>
      <c r="O139" s="353" t="e">
        <f>VLOOKUP(A138,počty!$AC$6:$FA$100,112,0)</f>
        <v>#N/A</v>
      </c>
      <c r="P139" s="518"/>
      <c r="Q139" s="127" t="e">
        <f>VLOOKUP(A138,počty!$AC$6:$FA$100,115,0)</f>
        <v>#N/A</v>
      </c>
    </row>
    <row r="140" spans="1:17" s="131" customFormat="1" ht="13.5" customHeight="1">
      <c r="A140" s="515">
        <v>65</v>
      </c>
      <c r="B140" s="499" t="e">
        <f>VLOOKUP(A140,počty!$AC$6:$FA$100,114,0)</f>
        <v>#N/A</v>
      </c>
      <c r="C140" s="336" t="e">
        <f>VLOOKUP(A140,počty!$AC$6:$FA$100,92,0)</f>
        <v>#N/A</v>
      </c>
      <c r="D140" s="337" t="e">
        <f>VLOOKUP(A140,počty!$AC$6:$FA$100,11,0)</f>
        <v>#N/A</v>
      </c>
      <c r="E140" s="338" t="e">
        <f>VLOOKUP(A140,počty!$AC$6:$FA$100,14,0)</f>
        <v>#N/A</v>
      </c>
      <c r="F140" s="339" t="e">
        <f>VLOOKUP(A140,počty!$AC$6:$FA$100,93,0)</f>
        <v>#N/A</v>
      </c>
      <c r="G140" s="340" t="e">
        <f>VLOOKUP(A140,počty!$AC$6:$FA$100,94,0)</f>
        <v>#N/A</v>
      </c>
      <c r="H140" s="341" t="e">
        <f>VLOOKUP(A140,počty!$AC$6:$FA$100,95,0)</f>
        <v>#N/A</v>
      </c>
      <c r="I140" s="341" t="e">
        <f>VLOOKUP(A140,počty!$AC$6:$FA$100,96,0)</f>
        <v>#N/A</v>
      </c>
      <c r="J140" s="341" t="e">
        <f>VLOOKUP(A140,počty!$AC$6:$FA$100,97,0)</f>
        <v>#N/A</v>
      </c>
      <c r="K140" s="342" t="e">
        <f>VLOOKUP(A140,počty!$AC$6:$FA$100,98,0)</f>
        <v>#N/A</v>
      </c>
      <c r="L140" s="343" t="e">
        <f>VLOOKUP(A140,počty!$AC$6:$FA$100,99,0)</f>
        <v>#N/A</v>
      </c>
      <c r="M140" s="343" t="e">
        <f>VLOOKUP(A140,počty!$AC$6:$FA$100,100,0)</f>
        <v>#N/A</v>
      </c>
      <c r="N140" s="343" t="e">
        <f>VLOOKUP(A140,počty!$AC$6:$FA$100,101,0)</f>
        <v>#N/A</v>
      </c>
      <c r="O140" s="344" t="e">
        <f>VLOOKUP(A140,počty!$AC$6:$FA$100,102,0)</f>
        <v>#N/A</v>
      </c>
      <c r="P140" s="517" t="e">
        <f>VLOOKUP(A140,počty!$AC$6:$FA$100,113,0)</f>
        <v>#N/A</v>
      </c>
      <c r="Q140" s="126" t="e">
        <f>VLOOKUP(A140,počty!$AC$6:$FA$100,116,0)</f>
        <v>#N/A</v>
      </c>
    </row>
    <row r="141" spans="1:17" s="131" customFormat="1" ht="13.5" customHeight="1" thickBot="1">
      <c r="A141" s="516"/>
      <c r="B141" s="500"/>
      <c r="C141" s="345"/>
      <c r="D141" s="346" t="e">
        <f>VLOOKUP(A140,počty!$AC$6:$FA$100,12,0)</f>
        <v>#N/A</v>
      </c>
      <c r="E141" s="347" t="e">
        <f>VLOOKUP(A140,počty!$AC$6:$FA$100,13,0)</f>
        <v>#N/A</v>
      </c>
      <c r="F141" s="348" t="e">
        <f>VLOOKUP(A140,počty!$AC$6:$FA$100,103,0)</f>
        <v>#N/A</v>
      </c>
      <c r="G141" s="349" t="e">
        <f>VLOOKUP(A140,počty!$AC$6:$FA$100,104,0)</f>
        <v>#N/A</v>
      </c>
      <c r="H141" s="350" t="e">
        <f>VLOOKUP(A140,počty!$AC$6:$FA$100,105,0)</f>
        <v>#N/A</v>
      </c>
      <c r="I141" s="350" t="e">
        <f>VLOOKUP(A140,počty!$AC$6:$FA$100,106,0)</f>
        <v>#N/A</v>
      </c>
      <c r="J141" s="350" t="e">
        <f>VLOOKUP(A140,počty!$AC$6:$FA$100,107,0)</f>
        <v>#N/A</v>
      </c>
      <c r="K141" s="351" t="e">
        <f>VLOOKUP(A140,počty!$AC$6:$FA$100,108,0)</f>
        <v>#N/A</v>
      </c>
      <c r="L141" s="352" t="e">
        <f>VLOOKUP(A140,počty!$AC$6:$FA$100,109,0)</f>
        <v>#N/A</v>
      </c>
      <c r="M141" s="352" t="e">
        <f>VLOOKUP(A140,počty!$AC$6:$FA$100,110,0)</f>
        <v>#N/A</v>
      </c>
      <c r="N141" s="352" t="e">
        <f>VLOOKUP(A140,počty!$AC$6:$FA$100,111,0)</f>
        <v>#N/A</v>
      </c>
      <c r="O141" s="353" t="e">
        <f>VLOOKUP(A140,počty!$AC$6:$FA$100,112,0)</f>
        <v>#N/A</v>
      </c>
      <c r="P141" s="518"/>
      <c r="Q141" s="127" t="e">
        <f>VLOOKUP(A140,počty!$AC$6:$FA$100,115,0)</f>
        <v>#N/A</v>
      </c>
    </row>
    <row r="142" spans="1:17" s="131" customFormat="1" ht="13.5" customHeight="1">
      <c r="A142" s="515">
        <v>66</v>
      </c>
      <c r="B142" s="499" t="e">
        <f>VLOOKUP(A142,počty!$AC$6:$FA$100,114,0)</f>
        <v>#N/A</v>
      </c>
      <c r="C142" s="336" t="e">
        <f>VLOOKUP(A142,počty!$AC$6:$FA$100,92,0)</f>
        <v>#N/A</v>
      </c>
      <c r="D142" s="337" t="e">
        <f>VLOOKUP(A142,počty!$AC$6:$FA$100,11,0)</f>
        <v>#N/A</v>
      </c>
      <c r="E142" s="338" t="e">
        <f>VLOOKUP(A142,počty!$AC$6:$FA$100,14,0)</f>
        <v>#N/A</v>
      </c>
      <c r="F142" s="339" t="e">
        <f>VLOOKUP(A142,počty!$AC$6:$FA$100,93,0)</f>
        <v>#N/A</v>
      </c>
      <c r="G142" s="340" t="e">
        <f>VLOOKUP(A142,počty!$AC$6:$FA$100,94,0)</f>
        <v>#N/A</v>
      </c>
      <c r="H142" s="341" t="e">
        <f>VLOOKUP(A142,počty!$AC$6:$FA$100,95,0)</f>
        <v>#N/A</v>
      </c>
      <c r="I142" s="341" t="e">
        <f>VLOOKUP(A142,počty!$AC$6:$FA$100,96,0)</f>
        <v>#N/A</v>
      </c>
      <c r="J142" s="341" t="e">
        <f>VLOOKUP(A142,počty!$AC$6:$FA$100,97,0)</f>
        <v>#N/A</v>
      </c>
      <c r="K142" s="342" t="e">
        <f>VLOOKUP(A142,počty!$AC$6:$FA$100,98,0)</f>
        <v>#N/A</v>
      </c>
      <c r="L142" s="343" t="e">
        <f>VLOOKUP(A142,počty!$AC$6:$FA$100,99,0)</f>
        <v>#N/A</v>
      </c>
      <c r="M142" s="343" t="e">
        <f>VLOOKUP(A142,počty!$AC$6:$FA$100,100,0)</f>
        <v>#N/A</v>
      </c>
      <c r="N142" s="343" t="e">
        <f>VLOOKUP(A142,počty!$AC$6:$FA$100,101,0)</f>
        <v>#N/A</v>
      </c>
      <c r="O142" s="344" t="e">
        <f>VLOOKUP(A142,počty!$AC$6:$FA$100,102,0)</f>
        <v>#N/A</v>
      </c>
      <c r="P142" s="517" t="e">
        <f>VLOOKUP(A142,počty!$AC$6:$FA$100,113,0)</f>
        <v>#N/A</v>
      </c>
      <c r="Q142" s="126" t="e">
        <f>VLOOKUP(A142,počty!$AC$6:$FA$100,116,0)</f>
        <v>#N/A</v>
      </c>
    </row>
    <row r="143" spans="1:17" s="131" customFormat="1" ht="13.5" customHeight="1" thickBot="1">
      <c r="A143" s="516"/>
      <c r="B143" s="500"/>
      <c r="C143" s="345"/>
      <c r="D143" s="346" t="e">
        <f>VLOOKUP(A142,počty!$AC$6:$FA$100,12,0)</f>
        <v>#N/A</v>
      </c>
      <c r="E143" s="347" t="e">
        <f>VLOOKUP(A142,počty!$AC$6:$FA$100,13,0)</f>
        <v>#N/A</v>
      </c>
      <c r="F143" s="348" t="e">
        <f>VLOOKUP(A142,počty!$AC$6:$FA$100,103,0)</f>
        <v>#N/A</v>
      </c>
      <c r="G143" s="349" t="e">
        <f>VLOOKUP(A142,počty!$AC$6:$FA$100,104,0)</f>
        <v>#N/A</v>
      </c>
      <c r="H143" s="350" t="e">
        <f>VLOOKUP(A142,počty!$AC$6:$FA$100,105,0)</f>
        <v>#N/A</v>
      </c>
      <c r="I143" s="350" t="e">
        <f>VLOOKUP(A142,počty!$AC$6:$FA$100,106,0)</f>
        <v>#N/A</v>
      </c>
      <c r="J143" s="350" t="e">
        <f>VLOOKUP(A142,počty!$AC$6:$FA$100,107,0)</f>
        <v>#N/A</v>
      </c>
      <c r="K143" s="351" t="e">
        <f>VLOOKUP(A142,počty!$AC$6:$FA$100,108,0)</f>
        <v>#N/A</v>
      </c>
      <c r="L143" s="352" t="e">
        <f>VLOOKUP(A142,počty!$AC$6:$FA$100,109,0)</f>
        <v>#N/A</v>
      </c>
      <c r="M143" s="352" t="e">
        <f>VLOOKUP(A142,počty!$AC$6:$FA$100,110,0)</f>
        <v>#N/A</v>
      </c>
      <c r="N143" s="352" t="e">
        <f>VLOOKUP(A142,počty!$AC$6:$FA$100,111,0)</f>
        <v>#N/A</v>
      </c>
      <c r="O143" s="353" t="e">
        <f>VLOOKUP(A142,počty!$AC$6:$FA$100,112,0)</f>
        <v>#N/A</v>
      </c>
      <c r="P143" s="518"/>
      <c r="Q143" s="127" t="e">
        <f>VLOOKUP(A142,počty!$AC$6:$FA$100,115,0)</f>
        <v>#N/A</v>
      </c>
    </row>
    <row r="144" spans="1:17" s="131" customFormat="1" ht="13.5" customHeight="1">
      <c r="A144" s="515">
        <v>67</v>
      </c>
      <c r="B144" s="499" t="e">
        <f>VLOOKUP(A144,počty!$AC$6:$FA$100,114,0)</f>
        <v>#N/A</v>
      </c>
      <c r="C144" s="336" t="e">
        <f>VLOOKUP(A144,počty!$AC$6:$FA$100,92,0)</f>
        <v>#N/A</v>
      </c>
      <c r="D144" s="337" t="e">
        <f>VLOOKUP(A144,počty!$AC$6:$FA$100,11,0)</f>
        <v>#N/A</v>
      </c>
      <c r="E144" s="338" t="e">
        <f>VLOOKUP(A144,počty!$AC$6:$FA$100,14,0)</f>
        <v>#N/A</v>
      </c>
      <c r="F144" s="339" t="e">
        <f>VLOOKUP(A144,počty!$AC$6:$FA$100,93,0)</f>
        <v>#N/A</v>
      </c>
      <c r="G144" s="340" t="e">
        <f>VLOOKUP(A144,počty!$AC$6:$FA$100,94,0)</f>
        <v>#N/A</v>
      </c>
      <c r="H144" s="341" t="e">
        <f>VLOOKUP(A144,počty!$AC$6:$FA$100,95,0)</f>
        <v>#N/A</v>
      </c>
      <c r="I144" s="341" t="e">
        <f>VLOOKUP(A144,počty!$AC$6:$FA$100,96,0)</f>
        <v>#N/A</v>
      </c>
      <c r="J144" s="341" t="e">
        <f>VLOOKUP(A144,počty!$AC$6:$FA$100,97,0)</f>
        <v>#N/A</v>
      </c>
      <c r="K144" s="342" t="e">
        <f>VLOOKUP(A144,počty!$AC$6:$FA$100,98,0)</f>
        <v>#N/A</v>
      </c>
      <c r="L144" s="343" t="e">
        <f>VLOOKUP(A144,počty!$AC$6:$FA$100,99,0)</f>
        <v>#N/A</v>
      </c>
      <c r="M144" s="343" t="e">
        <f>VLOOKUP(A144,počty!$AC$6:$FA$100,100,0)</f>
        <v>#N/A</v>
      </c>
      <c r="N144" s="343" t="e">
        <f>VLOOKUP(A144,počty!$AC$6:$FA$100,101,0)</f>
        <v>#N/A</v>
      </c>
      <c r="O144" s="344" t="e">
        <f>VLOOKUP(A144,počty!$AC$6:$FA$100,102,0)</f>
        <v>#N/A</v>
      </c>
      <c r="P144" s="517" t="e">
        <f>VLOOKUP(A144,počty!$AC$6:$FA$100,113,0)</f>
        <v>#N/A</v>
      </c>
      <c r="Q144" s="126" t="e">
        <f>VLOOKUP(A144,počty!$AC$6:$FA$100,116,0)</f>
        <v>#N/A</v>
      </c>
    </row>
    <row r="145" spans="1:17" s="131" customFormat="1" ht="13.5" customHeight="1" thickBot="1">
      <c r="A145" s="516"/>
      <c r="B145" s="500"/>
      <c r="C145" s="345"/>
      <c r="D145" s="346" t="e">
        <f>VLOOKUP(A144,počty!$AC$6:$FA$100,12,0)</f>
        <v>#N/A</v>
      </c>
      <c r="E145" s="347" t="e">
        <f>VLOOKUP(A144,počty!$AC$6:$FA$100,13,0)</f>
        <v>#N/A</v>
      </c>
      <c r="F145" s="348" t="e">
        <f>VLOOKUP(A144,počty!$AC$6:$FA$100,103,0)</f>
        <v>#N/A</v>
      </c>
      <c r="G145" s="349" t="e">
        <f>VLOOKUP(A144,počty!$AC$6:$FA$100,104,0)</f>
        <v>#N/A</v>
      </c>
      <c r="H145" s="350" t="e">
        <f>VLOOKUP(A144,počty!$AC$6:$FA$100,105,0)</f>
        <v>#N/A</v>
      </c>
      <c r="I145" s="350" t="e">
        <f>VLOOKUP(A144,počty!$AC$6:$FA$100,106,0)</f>
        <v>#N/A</v>
      </c>
      <c r="J145" s="350" t="e">
        <f>VLOOKUP(A144,počty!$AC$6:$FA$100,107,0)</f>
        <v>#N/A</v>
      </c>
      <c r="K145" s="351" t="e">
        <f>VLOOKUP(A144,počty!$AC$6:$FA$100,108,0)</f>
        <v>#N/A</v>
      </c>
      <c r="L145" s="352" t="e">
        <f>VLOOKUP(A144,počty!$AC$6:$FA$100,109,0)</f>
        <v>#N/A</v>
      </c>
      <c r="M145" s="352" t="e">
        <f>VLOOKUP(A144,počty!$AC$6:$FA$100,110,0)</f>
        <v>#N/A</v>
      </c>
      <c r="N145" s="352" t="e">
        <f>VLOOKUP(A144,počty!$AC$6:$FA$100,111,0)</f>
        <v>#N/A</v>
      </c>
      <c r="O145" s="353" t="e">
        <f>VLOOKUP(A144,počty!$AC$6:$FA$100,112,0)</f>
        <v>#N/A</v>
      </c>
      <c r="P145" s="518"/>
      <c r="Q145" s="127" t="e">
        <f>VLOOKUP(A144,počty!$AC$6:$FA$100,115,0)</f>
        <v>#N/A</v>
      </c>
    </row>
    <row r="146" spans="1:17" s="131" customFormat="1" ht="13.5" customHeight="1">
      <c r="A146" s="515">
        <v>68</v>
      </c>
      <c r="B146" s="499" t="e">
        <f>VLOOKUP(A146,počty!$AC$6:$FA$100,114,0)</f>
        <v>#N/A</v>
      </c>
      <c r="C146" s="336" t="e">
        <f>VLOOKUP(A146,počty!$AC$6:$FA$100,92,0)</f>
        <v>#N/A</v>
      </c>
      <c r="D146" s="337" t="e">
        <f>VLOOKUP(A146,počty!$AC$6:$FA$100,11,0)</f>
        <v>#N/A</v>
      </c>
      <c r="E146" s="338" t="e">
        <f>VLOOKUP(A146,počty!$AC$6:$FA$100,14,0)</f>
        <v>#N/A</v>
      </c>
      <c r="F146" s="339" t="e">
        <f>VLOOKUP(A146,počty!$AC$6:$FA$100,93,0)</f>
        <v>#N/A</v>
      </c>
      <c r="G146" s="340" t="e">
        <f>VLOOKUP(A146,počty!$AC$6:$FA$100,94,0)</f>
        <v>#N/A</v>
      </c>
      <c r="H146" s="341" t="e">
        <f>VLOOKUP(A146,počty!$AC$6:$FA$100,95,0)</f>
        <v>#N/A</v>
      </c>
      <c r="I146" s="341" t="e">
        <f>VLOOKUP(A146,počty!$AC$6:$FA$100,96,0)</f>
        <v>#N/A</v>
      </c>
      <c r="J146" s="341" t="e">
        <f>VLOOKUP(A146,počty!$AC$6:$FA$100,97,0)</f>
        <v>#N/A</v>
      </c>
      <c r="K146" s="342" t="e">
        <f>VLOOKUP(A146,počty!$AC$6:$FA$100,98,0)</f>
        <v>#N/A</v>
      </c>
      <c r="L146" s="343" t="e">
        <f>VLOOKUP(A146,počty!$AC$6:$FA$100,99,0)</f>
        <v>#N/A</v>
      </c>
      <c r="M146" s="343" t="e">
        <f>VLOOKUP(A146,počty!$AC$6:$FA$100,100,0)</f>
        <v>#N/A</v>
      </c>
      <c r="N146" s="343" t="e">
        <f>VLOOKUP(A146,počty!$AC$6:$FA$100,101,0)</f>
        <v>#N/A</v>
      </c>
      <c r="O146" s="344" t="e">
        <f>VLOOKUP(A146,počty!$AC$6:$FA$100,102,0)</f>
        <v>#N/A</v>
      </c>
      <c r="P146" s="517" t="e">
        <f>VLOOKUP(A146,počty!$AC$6:$FA$100,113,0)</f>
        <v>#N/A</v>
      </c>
      <c r="Q146" s="126" t="e">
        <f>VLOOKUP(A146,počty!$AC$6:$FA$100,116,0)</f>
        <v>#N/A</v>
      </c>
    </row>
    <row r="147" spans="1:17" s="131" customFormat="1" ht="13.5" customHeight="1" thickBot="1">
      <c r="A147" s="516"/>
      <c r="B147" s="500"/>
      <c r="C147" s="345"/>
      <c r="D147" s="346" t="e">
        <f>VLOOKUP(A146,počty!$AC$6:$FA$100,12,0)</f>
        <v>#N/A</v>
      </c>
      <c r="E147" s="347" t="e">
        <f>VLOOKUP(A146,počty!$AC$6:$FA$100,13,0)</f>
        <v>#N/A</v>
      </c>
      <c r="F147" s="348" t="e">
        <f>VLOOKUP(A146,počty!$AC$6:$FA$100,103,0)</f>
        <v>#N/A</v>
      </c>
      <c r="G147" s="349" t="e">
        <f>VLOOKUP(A146,počty!$AC$6:$FA$100,104,0)</f>
        <v>#N/A</v>
      </c>
      <c r="H147" s="350" t="e">
        <f>VLOOKUP(A146,počty!$AC$6:$FA$100,105,0)</f>
        <v>#N/A</v>
      </c>
      <c r="I147" s="350" t="e">
        <f>VLOOKUP(A146,počty!$AC$6:$FA$100,106,0)</f>
        <v>#N/A</v>
      </c>
      <c r="J147" s="350" t="e">
        <f>VLOOKUP(A146,počty!$AC$6:$FA$100,107,0)</f>
        <v>#N/A</v>
      </c>
      <c r="K147" s="351" t="e">
        <f>VLOOKUP(A146,počty!$AC$6:$FA$100,108,0)</f>
        <v>#N/A</v>
      </c>
      <c r="L147" s="352" t="e">
        <f>VLOOKUP(A146,počty!$AC$6:$FA$100,109,0)</f>
        <v>#N/A</v>
      </c>
      <c r="M147" s="352" t="e">
        <f>VLOOKUP(A146,počty!$AC$6:$FA$100,110,0)</f>
        <v>#N/A</v>
      </c>
      <c r="N147" s="352" t="e">
        <f>VLOOKUP(A146,počty!$AC$6:$FA$100,111,0)</f>
        <v>#N/A</v>
      </c>
      <c r="O147" s="353" t="e">
        <f>VLOOKUP(A146,počty!$AC$6:$FA$100,112,0)</f>
        <v>#N/A</v>
      </c>
      <c r="P147" s="518"/>
      <c r="Q147" s="127" t="e">
        <f>VLOOKUP(A146,počty!$AC$6:$FA$100,115,0)</f>
        <v>#N/A</v>
      </c>
    </row>
    <row r="148" spans="1:17" s="131" customFormat="1" ht="13.5" customHeight="1">
      <c r="A148" s="515">
        <v>69</v>
      </c>
      <c r="B148" s="499" t="e">
        <f>VLOOKUP(A148,počty!$AC$6:$FA$100,114,0)</f>
        <v>#N/A</v>
      </c>
      <c r="C148" s="336" t="e">
        <f>VLOOKUP(A148,počty!$AC$6:$FA$100,92,0)</f>
        <v>#N/A</v>
      </c>
      <c r="D148" s="337" t="e">
        <f>VLOOKUP(A148,počty!$AC$6:$FA$100,11,0)</f>
        <v>#N/A</v>
      </c>
      <c r="E148" s="338" t="e">
        <f>VLOOKUP(A148,počty!$AC$6:$FA$100,14,0)</f>
        <v>#N/A</v>
      </c>
      <c r="F148" s="339" t="e">
        <f>VLOOKUP(A148,počty!$AC$6:$FA$100,93,0)</f>
        <v>#N/A</v>
      </c>
      <c r="G148" s="340" t="e">
        <f>VLOOKUP(A148,počty!$AC$6:$FA$100,94,0)</f>
        <v>#N/A</v>
      </c>
      <c r="H148" s="341" t="e">
        <f>VLOOKUP(A148,počty!$AC$6:$FA$100,95,0)</f>
        <v>#N/A</v>
      </c>
      <c r="I148" s="341" t="e">
        <f>VLOOKUP(A148,počty!$AC$6:$FA$100,96,0)</f>
        <v>#N/A</v>
      </c>
      <c r="J148" s="341" t="e">
        <f>VLOOKUP(A148,počty!$AC$6:$FA$100,97,0)</f>
        <v>#N/A</v>
      </c>
      <c r="K148" s="342" t="e">
        <f>VLOOKUP(A148,počty!$AC$6:$FA$100,98,0)</f>
        <v>#N/A</v>
      </c>
      <c r="L148" s="343" t="e">
        <f>VLOOKUP(A148,počty!$AC$6:$FA$100,99,0)</f>
        <v>#N/A</v>
      </c>
      <c r="M148" s="343" t="e">
        <f>VLOOKUP(A148,počty!$AC$6:$FA$100,100,0)</f>
        <v>#N/A</v>
      </c>
      <c r="N148" s="343" t="e">
        <f>VLOOKUP(A148,počty!$AC$6:$FA$100,101,0)</f>
        <v>#N/A</v>
      </c>
      <c r="O148" s="344" t="e">
        <f>VLOOKUP(A148,počty!$AC$6:$FA$100,102,0)</f>
        <v>#N/A</v>
      </c>
      <c r="P148" s="517" t="e">
        <f>VLOOKUP(A148,počty!$AC$6:$FA$100,113,0)</f>
        <v>#N/A</v>
      </c>
      <c r="Q148" s="126" t="e">
        <f>VLOOKUP(A148,počty!$AC$6:$FA$100,116,0)</f>
        <v>#N/A</v>
      </c>
    </row>
    <row r="149" spans="1:17" s="131" customFormat="1" ht="13.5" customHeight="1" thickBot="1">
      <c r="A149" s="516"/>
      <c r="B149" s="500"/>
      <c r="C149" s="345"/>
      <c r="D149" s="346" t="e">
        <f>VLOOKUP(A148,počty!$AC$6:$FA$100,12,0)</f>
        <v>#N/A</v>
      </c>
      <c r="E149" s="347" t="e">
        <f>VLOOKUP(A148,počty!$AC$6:$FA$100,13,0)</f>
        <v>#N/A</v>
      </c>
      <c r="F149" s="348" t="e">
        <f>VLOOKUP(A148,počty!$AC$6:$FA$100,103,0)</f>
        <v>#N/A</v>
      </c>
      <c r="G149" s="349" t="e">
        <f>VLOOKUP(A148,počty!$AC$6:$FA$100,104,0)</f>
        <v>#N/A</v>
      </c>
      <c r="H149" s="350" t="e">
        <f>VLOOKUP(A148,počty!$AC$6:$FA$100,105,0)</f>
        <v>#N/A</v>
      </c>
      <c r="I149" s="350" t="e">
        <f>VLOOKUP(A148,počty!$AC$6:$FA$100,106,0)</f>
        <v>#N/A</v>
      </c>
      <c r="J149" s="350" t="e">
        <f>VLOOKUP(A148,počty!$AC$6:$FA$100,107,0)</f>
        <v>#N/A</v>
      </c>
      <c r="K149" s="351" t="e">
        <f>VLOOKUP(A148,počty!$AC$6:$FA$100,108,0)</f>
        <v>#N/A</v>
      </c>
      <c r="L149" s="352" t="e">
        <f>VLOOKUP(A148,počty!$AC$6:$FA$100,109,0)</f>
        <v>#N/A</v>
      </c>
      <c r="M149" s="352" t="e">
        <f>VLOOKUP(A148,počty!$AC$6:$FA$100,110,0)</f>
        <v>#N/A</v>
      </c>
      <c r="N149" s="352" t="e">
        <f>VLOOKUP(A148,počty!$AC$6:$FA$100,111,0)</f>
        <v>#N/A</v>
      </c>
      <c r="O149" s="353" t="e">
        <f>VLOOKUP(A148,počty!$AC$6:$FA$100,112,0)</f>
        <v>#N/A</v>
      </c>
      <c r="P149" s="518"/>
      <c r="Q149" s="127" t="e">
        <f>VLOOKUP(A148,počty!$AC$6:$FA$100,115,0)</f>
        <v>#N/A</v>
      </c>
    </row>
    <row r="150" spans="1:17" s="131" customFormat="1" ht="13.5" customHeight="1">
      <c r="A150" s="515">
        <v>70</v>
      </c>
      <c r="B150" s="499" t="e">
        <f>VLOOKUP(A150,počty!$AC$6:$FA$100,114,0)</f>
        <v>#N/A</v>
      </c>
      <c r="C150" s="336" t="e">
        <f>VLOOKUP(A150,počty!$AC$6:$FA$100,92,0)</f>
        <v>#N/A</v>
      </c>
      <c r="D150" s="337" t="e">
        <f>VLOOKUP(A150,počty!$AC$6:$FA$100,11,0)</f>
        <v>#N/A</v>
      </c>
      <c r="E150" s="338" t="e">
        <f>VLOOKUP(A150,počty!$AC$6:$FA$100,14,0)</f>
        <v>#N/A</v>
      </c>
      <c r="F150" s="339" t="e">
        <f>VLOOKUP(A150,počty!$AC$6:$FA$100,93,0)</f>
        <v>#N/A</v>
      </c>
      <c r="G150" s="340" t="e">
        <f>VLOOKUP(A150,počty!$AC$6:$FA$100,94,0)</f>
        <v>#N/A</v>
      </c>
      <c r="H150" s="341" t="e">
        <f>VLOOKUP(A150,počty!$AC$6:$FA$100,95,0)</f>
        <v>#N/A</v>
      </c>
      <c r="I150" s="341" t="e">
        <f>VLOOKUP(A150,počty!$AC$6:$FA$100,96,0)</f>
        <v>#N/A</v>
      </c>
      <c r="J150" s="341" t="e">
        <f>VLOOKUP(A150,počty!$AC$6:$FA$100,97,0)</f>
        <v>#N/A</v>
      </c>
      <c r="K150" s="342" t="e">
        <f>VLOOKUP(A150,počty!$AC$6:$FA$100,98,0)</f>
        <v>#N/A</v>
      </c>
      <c r="L150" s="343" t="e">
        <f>VLOOKUP(A150,počty!$AC$6:$FA$100,99,0)</f>
        <v>#N/A</v>
      </c>
      <c r="M150" s="343" t="e">
        <f>VLOOKUP(A150,počty!$AC$6:$FA$100,100,0)</f>
        <v>#N/A</v>
      </c>
      <c r="N150" s="343" t="e">
        <f>VLOOKUP(A150,počty!$AC$6:$FA$100,101,0)</f>
        <v>#N/A</v>
      </c>
      <c r="O150" s="344" t="e">
        <f>VLOOKUP(A150,počty!$AC$6:$FA$100,102,0)</f>
        <v>#N/A</v>
      </c>
      <c r="P150" s="517" t="e">
        <f>VLOOKUP(A150,počty!$AC$6:$FA$100,113,0)</f>
        <v>#N/A</v>
      </c>
      <c r="Q150" s="126" t="e">
        <f>VLOOKUP(A150,počty!$AC$6:$FA$100,116,0)</f>
        <v>#N/A</v>
      </c>
    </row>
    <row r="151" spans="1:17" s="131" customFormat="1" ht="13.5" customHeight="1" thickBot="1">
      <c r="A151" s="516"/>
      <c r="B151" s="500"/>
      <c r="C151" s="345"/>
      <c r="D151" s="346" t="e">
        <f>VLOOKUP(A150,počty!$AC$6:$FA$100,12,0)</f>
        <v>#N/A</v>
      </c>
      <c r="E151" s="347" t="e">
        <f>VLOOKUP(A150,počty!$AC$6:$FA$100,13,0)</f>
        <v>#N/A</v>
      </c>
      <c r="F151" s="348" t="e">
        <f>VLOOKUP(A150,počty!$AC$6:$FA$100,103,0)</f>
        <v>#N/A</v>
      </c>
      <c r="G151" s="349" t="e">
        <f>VLOOKUP(A150,počty!$AC$6:$FA$100,104,0)</f>
        <v>#N/A</v>
      </c>
      <c r="H151" s="350" t="e">
        <f>VLOOKUP(A150,počty!$AC$6:$FA$100,105,0)</f>
        <v>#N/A</v>
      </c>
      <c r="I151" s="350" t="e">
        <f>VLOOKUP(A150,počty!$AC$6:$FA$100,106,0)</f>
        <v>#N/A</v>
      </c>
      <c r="J151" s="350" t="e">
        <f>VLOOKUP(A150,počty!$AC$6:$FA$100,107,0)</f>
        <v>#N/A</v>
      </c>
      <c r="K151" s="351" t="e">
        <f>VLOOKUP(A150,počty!$AC$6:$FA$100,108,0)</f>
        <v>#N/A</v>
      </c>
      <c r="L151" s="352" t="e">
        <f>VLOOKUP(A150,počty!$AC$6:$FA$100,109,0)</f>
        <v>#N/A</v>
      </c>
      <c r="M151" s="352" t="e">
        <f>VLOOKUP(A150,počty!$AC$6:$FA$100,110,0)</f>
        <v>#N/A</v>
      </c>
      <c r="N151" s="352" t="e">
        <f>VLOOKUP(A150,počty!$AC$6:$FA$100,111,0)</f>
        <v>#N/A</v>
      </c>
      <c r="O151" s="353" t="e">
        <f>VLOOKUP(A150,počty!$AC$6:$FA$100,112,0)</f>
        <v>#N/A</v>
      </c>
      <c r="P151" s="518"/>
      <c r="Q151" s="127" t="e">
        <f>VLOOKUP(A150,počty!$AC$6:$FA$100,115,0)</f>
        <v>#N/A</v>
      </c>
    </row>
    <row r="152" spans="2:17" ht="13.5" customHeight="1" hidden="1">
      <c r="B152" s="69"/>
      <c r="C152" s="20"/>
      <c r="D152" s="94"/>
      <c r="E152" s="95"/>
      <c r="F152" s="128"/>
      <c r="G152" s="97"/>
      <c r="H152" s="97"/>
      <c r="I152" s="97"/>
      <c r="J152" s="97"/>
      <c r="K152" s="97"/>
      <c r="L152" s="96"/>
      <c r="M152" s="96"/>
      <c r="N152" s="96"/>
      <c r="O152" s="98"/>
      <c r="P152" s="129"/>
      <c r="Q152" s="130"/>
    </row>
    <row r="153" spans="2:17" ht="13.5" customHeight="1" hidden="1">
      <c r="B153" s="69"/>
      <c r="C153" s="20"/>
      <c r="D153" s="94"/>
      <c r="E153" s="95"/>
      <c r="F153" s="128"/>
      <c r="G153" s="97"/>
      <c r="H153" s="97"/>
      <c r="I153" s="97"/>
      <c r="J153" s="97"/>
      <c r="K153" s="97"/>
      <c r="L153" s="96"/>
      <c r="M153" s="96"/>
      <c r="N153" s="96"/>
      <c r="O153" s="98"/>
      <c r="P153" s="129"/>
      <c r="Q153" s="130"/>
    </row>
    <row r="154" spans="2:17" ht="13.5" customHeight="1" hidden="1">
      <c r="B154" s="69"/>
      <c r="C154" s="20"/>
      <c r="D154" s="94"/>
      <c r="E154" s="95"/>
      <c r="F154" s="128"/>
      <c r="G154" s="97"/>
      <c r="H154" s="97"/>
      <c r="I154" s="97"/>
      <c r="J154" s="97"/>
      <c r="K154" s="97"/>
      <c r="L154" s="96"/>
      <c r="M154" s="96"/>
      <c r="N154" s="96"/>
      <c r="O154" s="98"/>
      <c r="P154" s="129"/>
      <c r="Q154" s="130"/>
    </row>
    <row r="155" spans="2:17" ht="5.25" customHeight="1">
      <c r="B155" s="69"/>
      <c r="C155" s="20"/>
      <c r="D155" s="94"/>
      <c r="E155" s="95"/>
      <c r="F155" s="128"/>
      <c r="G155" s="97"/>
      <c r="H155" s="97"/>
      <c r="I155" s="97"/>
      <c r="J155" s="97"/>
      <c r="K155" s="97"/>
      <c r="L155" s="96"/>
      <c r="M155" s="96"/>
      <c r="N155" s="96"/>
      <c r="O155" s="98"/>
      <c r="P155" s="129"/>
      <c r="Q155" s="130"/>
    </row>
    <row r="156" spans="1:17" s="166" customFormat="1" ht="12" customHeight="1">
      <c r="A156" s="185"/>
      <c r="B156" s="164" t="s">
        <v>24</v>
      </c>
      <c r="C156" s="102"/>
      <c r="D156" s="94"/>
      <c r="E156" s="95" t="s">
        <v>136</v>
      </c>
      <c r="F156" s="165"/>
      <c r="G156" s="5"/>
      <c r="H156" s="5"/>
      <c r="I156" s="5"/>
      <c r="J156" s="16"/>
      <c r="K156" s="16"/>
      <c r="L156" s="15"/>
      <c r="M156" s="15"/>
      <c r="N156" s="15"/>
      <c r="O156" s="58"/>
      <c r="P156" s="3"/>
      <c r="Q156"/>
    </row>
    <row r="157" spans="1:17" s="166" customFormat="1" ht="12" customHeight="1">
      <c r="A157" s="185"/>
      <c r="B157" s="164" t="s">
        <v>23</v>
      </c>
      <c r="C157" s="102"/>
      <c r="D157" s="102"/>
      <c r="E157" s="95" t="s">
        <v>136</v>
      </c>
      <c r="F157" s="165"/>
      <c r="G157" s="12"/>
      <c r="H157" s="5"/>
      <c r="I157" s="14" t="s">
        <v>21</v>
      </c>
      <c r="J157" s="9"/>
      <c r="K157" s="9"/>
      <c r="L157" s="9"/>
      <c r="M157" s="10"/>
      <c r="N157" s="10"/>
      <c r="O157" s="13" t="s">
        <v>20</v>
      </c>
      <c r="P157" s="8"/>
      <c r="Q157" s="8"/>
    </row>
    <row r="158" spans="1:17" s="166" customFormat="1" ht="12" customHeight="1">
      <c r="A158" s="185"/>
      <c r="B158" s="164" t="s">
        <v>22</v>
      </c>
      <c r="C158" s="102"/>
      <c r="D158" s="102"/>
      <c r="E158" s="95" t="s">
        <v>136</v>
      </c>
      <c r="F158" s="165"/>
      <c r="G158" s="12"/>
      <c r="H158" s="5"/>
      <c r="I158" s="11" t="str">
        <f>+D5</f>
        <v>LASOTA Stanislav st.</v>
      </c>
      <c r="J158" s="9"/>
      <c r="K158" s="9"/>
      <c r="L158" s="9"/>
      <c r="M158" s="10"/>
      <c r="N158" s="10"/>
      <c r="O158" s="9" t="str">
        <f>+D7</f>
        <v>LASOTA Stanislav ml.</v>
      </c>
      <c r="P158" s="8"/>
      <c r="Q158" s="8"/>
    </row>
    <row r="159" spans="2:6" ht="8.25" customHeight="1">
      <c r="B159" s="79"/>
      <c r="C159" s="69"/>
      <c r="D159" s="12"/>
      <c r="E159" s="17"/>
      <c r="F159" s="15"/>
    </row>
    <row r="160" spans="2:6" ht="15" customHeight="1" hidden="1">
      <c r="B160" s="79"/>
      <c r="C160" s="69"/>
      <c r="D160" s="12"/>
      <c r="E160" s="17"/>
      <c r="F160" s="15"/>
    </row>
    <row r="161" spans="2:18" ht="12.75" customHeight="1">
      <c r="B161"/>
      <c r="C161"/>
      <c r="D161"/>
      <c r="E161" s="79"/>
      <c r="F161" s="123"/>
      <c r="R161" s="59"/>
    </row>
    <row r="162" spans="2:18" ht="14.25">
      <c r="B162"/>
      <c r="C162"/>
      <c r="D162"/>
      <c r="E162" s="79"/>
      <c r="F162" s="69"/>
      <c r="R162" s="59"/>
    </row>
    <row r="163" ht="12.75" customHeight="1"/>
  </sheetData>
  <sheetProtection/>
  <mergeCells count="217">
    <mergeCell ref="B1:I1"/>
    <mergeCell ref="J1:M1"/>
    <mergeCell ref="N1:Q1"/>
    <mergeCell ref="B2:Q2"/>
    <mergeCell ref="B4:D4"/>
    <mergeCell ref="E4:Q4"/>
    <mergeCell ref="B10:B11"/>
    <mergeCell ref="A12:A13"/>
    <mergeCell ref="B12:B13"/>
    <mergeCell ref="P12:P13"/>
    <mergeCell ref="A14:A15"/>
    <mergeCell ref="B14:B15"/>
    <mergeCell ref="P14:P15"/>
    <mergeCell ref="A16:A17"/>
    <mergeCell ref="B16:B17"/>
    <mergeCell ref="P16:P17"/>
    <mergeCell ref="A18:A19"/>
    <mergeCell ref="B18:B19"/>
    <mergeCell ref="P18:P19"/>
    <mergeCell ref="A20:A21"/>
    <mergeCell ref="B20:B21"/>
    <mergeCell ref="P20:P21"/>
    <mergeCell ref="A22:A23"/>
    <mergeCell ref="B22:B23"/>
    <mergeCell ref="P22:P23"/>
    <mergeCell ref="A24:A25"/>
    <mergeCell ref="B24:B25"/>
    <mergeCell ref="P24:P25"/>
    <mergeCell ref="A26:A27"/>
    <mergeCell ref="B26:B27"/>
    <mergeCell ref="P26:P27"/>
    <mergeCell ref="A28:A29"/>
    <mergeCell ref="B28:B29"/>
    <mergeCell ref="P28:P29"/>
    <mergeCell ref="A30:A31"/>
    <mergeCell ref="B30:B31"/>
    <mergeCell ref="P30:P31"/>
    <mergeCell ref="A32:A33"/>
    <mergeCell ref="B32:B33"/>
    <mergeCell ref="P32:P33"/>
    <mergeCell ref="A34:A35"/>
    <mergeCell ref="B34:B35"/>
    <mergeCell ref="P34:P35"/>
    <mergeCell ref="A36:A37"/>
    <mergeCell ref="B36:B37"/>
    <mergeCell ref="P36:P37"/>
    <mergeCell ref="A38:A39"/>
    <mergeCell ref="B38:B39"/>
    <mergeCell ref="P38:P39"/>
    <mergeCell ref="A40:A41"/>
    <mergeCell ref="B40:B41"/>
    <mergeCell ref="P40:P41"/>
    <mergeCell ref="A42:A43"/>
    <mergeCell ref="B42:B43"/>
    <mergeCell ref="P42:P43"/>
    <mergeCell ref="A44:A45"/>
    <mergeCell ref="B44:B45"/>
    <mergeCell ref="P44:P45"/>
    <mergeCell ref="A46:A47"/>
    <mergeCell ref="B46:B47"/>
    <mergeCell ref="P46:P47"/>
    <mergeCell ref="A48:A49"/>
    <mergeCell ref="B48:B49"/>
    <mergeCell ref="P48:P49"/>
    <mergeCell ref="A50:A51"/>
    <mergeCell ref="B50:B51"/>
    <mergeCell ref="P50:P51"/>
    <mergeCell ref="A52:A53"/>
    <mergeCell ref="B52:B53"/>
    <mergeCell ref="P52:P53"/>
    <mergeCell ref="A54:A55"/>
    <mergeCell ref="B54:B55"/>
    <mergeCell ref="P54:P55"/>
    <mergeCell ref="A56:A57"/>
    <mergeCell ref="B56:B57"/>
    <mergeCell ref="P56:P57"/>
    <mergeCell ref="A58:A59"/>
    <mergeCell ref="B58:B59"/>
    <mergeCell ref="P58:P59"/>
    <mergeCell ref="A60:A61"/>
    <mergeCell ref="B60:B61"/>
    <mergeCell ref="P60:P61"/>
    <mergeCell ref="A62:A63"/>
    <mergeCell ref="B62:B63"/>
    <mergeCell ref="P62:P63"/>
    <mergeCell ref="A64:A65"/>
    <mergeCell ref="B64:B65"/>
    <mergeCell ref="P64:P65"/>
    <mergeCell ref="A66:A67"/>
    <mergeCell ref="B66:B67"/>
    <mergeCell ref="P66:P67"/>
    <mergeCell ref="A68:A69"/>
    <mergeCell ref="B68:B69"/>
    <mergeCell ref="P68:P69"/>
    <mergeCell ref="A70:A71"/>
    <mergeCell ref="B70:B71"/>
    <mergeCell ref="P70:P71"/>
    <mergeCell ref="A72:A73"/>
    <mergeCell ref="B72:B73"/>
    <mergeCell ref="P72:P73"/>
    <mergeCell ref="A74:A75"/>
    <mergeCell ref="B74:B75"/>
    <mergeCell ref="P74:P75"/>
    <mergeCell ref="A76:A77"/>
    <mergeCell ref="B76:B77"/>
    <mergeCell ref="P76:P77"/>
    <mergeCell ref="A78:A79"/>
    <mergeCell ref="B78:B79"/>
    <mergeCell ref="P78:P79"/>
    <mergeCell ref="A80:A81"/>
    <mergeCell ref="B80:B81"/>
    <mergeCell ref="P80:P81"/>
    <mergeCell ref="A82:A83"/>
    <mergeCell ref="B82:B83"/>
    <mergeCell ref="P82:P83"/>
    <mergeCell ref="A84:A85"/>
    <mergeCell ref="B84:B85"/>
    <mergeCell ref="P84:P85"/>
    <mergeCell ref="A86:A87"/>
    <mergeCell ref="B86:B87"/>
    <mergeCell ref="P86:P87"/>
    <mergeCell ref="A88:A89"/>
    <mergeCell ref="B88:B89"/>
    <mergeCell ref="P88:P89"/>
    <mergeCell ref="A90:A91"/>
    <mergeCell ref="B90:B91"/>
    <mergeCell ref="P90:P91"/>
    <mergeCell ref="A92:A93"/>
    <mergeCell ref="B92:B93"/>
    <mergeCell ref="P92:P93"/>
    <mergeCell ref="A94:A95"/>
    <mergeCell ref="B94:B95"/>
    <mergeCell ref="P94:P95"/>
    <mergeCell ref="A96:A97"/>
    <mergeCell ref="B96:B97"/>
    <mergeCell ref="P96:P97"/>
    <mergeCell ref="A98:A99"/>
    <mergeCell ref="B98:B99"/>
    <mergeCell ref="P98:P99"/>
    <mergeCell ref="A100:A101"/>
    <mergeCell ref="B100:B101"/>
    <mergeCell ref="P100:P101"/>
    <mergeCell ref="A102:A103"/>
    <mergeCell ref="B102:B103"/>
    <mergeCell ref="P102:P103"/>
    <mergeCell ref="A104:A105"/>
    <mergeCell ref="B104:B105"/>
    <mergeCell ref="P104:P105"/>
    <mergeCell ref="A106:A107"/>
    <mergeCell ref="B106:B107"/>
    <mergeCell ref="P106:P107"/>
    <mergeCell ref="A108:A109"/>
    <mergeCell ref="B108:B109"/>
    <mergeCell ref="P108:P109"/>
    <mergeCell ref="A110:A111"/>
    <mergeCell ref="B110:B111"/>
    <mergeCell ref="P110:P111"/>
    <mergeCell ref="A112:A113"/>
    <mergeCell ref="B112:B113"/>
    <mergeCell ref="P112:P113"/>
    <mergeCell ref="A114:A115"/>
    <mergeCell ref="B114:B115"/>
    <mergeCell ref="P114:P115"/>
    <mergeCell ref="A116:A117"/>
    <mergeCell ref="B116:B117"/>
    <mergeCell ref="P116:P117"/>
    <mergeCell ref="A118:A119"/>
    <mergeCell ref="B118:B119"/>
    <mergeCell ref="P118:P119"/>
    <mergeCell ref="A120:A121"/>
    <mergeCell ref="B120:B121"/>
    <mergeCell ref="P120:P121"/>
    <mergeCell ref="A122:A123"/>
    <mergeCell ref="B122:B123"/>
    <mergeCell ref="P122:P123"/>
    <mergeCell ref="A124:A125"/>
    <mergeCell ref="B124:B125"/>
    <mergeCell ref="P124:P125"/>
    <mergeCell ref="A126:A127"/>
    <mergeCell ref="B126:B127"/>
    <mergeCell ref="P126:P127"/>
    <mergeCell ref="A128:A129"/>
    <mergeCell ref="B128:B129"/>
    <mergeCell ref="P128:P129"/>
    <mergeCell ref="A130:A131"/>
    <mergeCell ref="B130:B131"/>
    <mergeCell ref="P130:P131"/>
    <mergeCell ref="A132:A133"/>
    <mergeCell ref="B132:B133"/>
    <mergeCell ref="P132:P133"/>
    <mergeCell ref="A134:A135"/>
    <mergeCell ref="B134:B135"/>
    <mergeCell ref="P134:P135"/>
    <mergeCell ref="A136:A137"/>
    <mergeCell ref="B136:B137"/>
    <mergeCell ref="P136:P137"/>
    <mergeCell ref="A138:A139"/>
    <mergeCell ref="B138:B139"/>
    <mergeCell ref="P138:P139"/>
    <mergeCell ref="A140:A141"/>
    <mergeCell ref="B140:B141"/>
    <mergeCell ref="P140:P141"/>
    <mergeCell ref="A142:A143"/>
    <mergeCell ref="B142:B143"/>
    <mergeCell ref="P142:P143"/>
    <mergeCell ref="A144:A145"/>
    <mergeCell ref="B144:B145"/>
    <mergeCell ref="P144:P145"/>
    <mergeCell ref="A146:A147"/>
    <mergeCell ref="B146:B147"/>
    <mergeCell ref="P146:P147"/>
    <mergeCell ref="A148:A149"/>
    <mergeCell ref="B148:B149"/>
    <mergeCell ref="P148:P149"/>
    <mergeCell ref="A150:A151"/>
    <mergeCell ref="B150:B151"/>
    <mergeCell ref="P150:P151"/>
  </mergeCells>
  <printOptions horizontalCentered="1"/>
  <pageMargins left="0.3937007874015748" right="0" top="0.23" bottom="0.27" header="0" footer="0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B1">
      <selection activeCell="H25" sqref="H25"/>
    </sheetView>
  </sheetViews>
  <sheetFormatPr defaultColWidth="9.00390625" defaultRowHeight="12.75"/>
  <cols>
    <col min="1" max="1" width="7.375" style="0" hidden="1" customWidth="1"/>
    <col min="2" max="2" width="3.75390625" style="74" customWidth="1"/>
    <col min="3" max="3" width="17.375" style="70" customWidth="1"/>
    <col min="4" max="4" width="16.125" style="100" customWidth="1"/>
    <col min="5" max="5" width="4.75390625" style="100" customWidth="1"/>
    <col min="6" max="6" width="5.375" style="100" customWidth="1"/>
    <col min="7" max="7" width="6.25390625" style="72" customWidth="1"/>
    <col min="8" max="8" width="4.00390625" style="74" customWidth="1"/>
    <col min="9" max="9" width="6.25390625" style="72" customWidth="1"/>
    <col min="10" max="10" width="4.00390625" style="74" customWidth="1"/>
    <col min="11" max="11" width="6.125" style="72" customWidth="1"/>
    <col min="12" max="12" width="4.00390625" style="74" customWidth="1"/>
    <col min="13" max="13" width="6.25390625" style="72" customWidth="1"/>
    <col min="14" max="14" width="4.00390625" style="74" customWidth="1"/>
    <col min="15" max="15" width="8.25390625" style="0" customWidth="1"/>
  </cols>
  <sheetData>
    <row r="1" spans="2:15" s="50" customFormat="1" ht="32.25" customHeight="1" thickBot="1">
      <c r="B1" s="534" t="s">
        <v>72</v>
      </c>
      <c r="C1" s="535"/>
      <c r="D1" s="535"/>
      <c r="E1" s="535"/>
      <c r="F1" s="535"/>
      <c r="G1" s="535"/>
      <c r="H1" s="535"/>
      <c r="I1" s="536"/>
      <c r="J1" s="464" t="str">
        <f>+počty!AM2</f>
        <v>ŽÁCI 9+10</v>
      </c>
      <c r="K1" s="465"/>
      <c r="L1" s="465"/>
      <c r="M1" s="465"/>
      <c r="N1" s="465"/>
      <c r="O1" s="466"/>
    </row>
    <row r="2" spans="2:15" s="51" customFormat="1" ht="26.25" customHeight="1">
      <c r="B2" s="539" t="str">
        <f>+počty!AM3</f>
        <v>XXIV. ročník Beskydského turné žáků ve skoku na lyžích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</row>
    <row r="3" spans="2:6" ht="6.75" customHeight="1" thickBot="1">
      <c r="B3" s="537" t="s">
        <v>176</v>
      </c>
      <c r="C3" s="537"/>
      <c r="D3" s="537"/>
      <c r="E3" s="537"/>
      <c r="F3" s="537"/>
    </row>
    <row r="4" spans="2:15" s="60" customFormat="1" ht="16.5" customHeight="1" thickBot="1">
      <c r="B4" s="538"/>
      <c r="C4" s="538"/>
      <c r="D4" s="538"/>
      <c r="E4" s="538"/>
      <c r="F4" s="538"/>
      <c r="G4" s="540" t="s">
        <v>68</v>
      </c>
      <c r="H4" s="541"/>
      <c r="I4" s="540" t="s">
        <v>69</v>
      </c>
      <c r="J4" s="541"/>
      <c r="K4" s="540" t="s">
        <v>70</v>
      </c>
      <c r="L4" s="541"/>
      <c r="M4" s="540" t="s">
        <v>71</v>
      </c>
      <c r="N4" s="541"/>
      <c r="O4" s="365" t="s">
        <v>177</v>
      </c>
    </row>
    <row r="5" spans="2:15" s="70" customFormat="1" ht="13.5" thickBot="1">
      <c r="B5" s="115" t="s">
        <v>57</v>
      </c>
      <c r="C5" s="101" t="s">
        <v>1</v>
      </c>
      <c r="D5" s="101" t="s">
        <v>2</v>
      </c>
      <c r="E5" s="101" t="s">
        <v>35</v>
      </c>
      <c r="F5" s="113" t="s">
        <v>67</v>
      </c>
      <c r="G5" s="110" t="s">
        <v>12</v>
      </c>
      <c r="H5" s="111" t="s">
        <v>19</v>
      </c>
      <c r="I5" s="110" t="s">
        <v>12</v>
      </c>
      <c r="J5" s="112" t="s">
        <v>19</v>
      </c>
      <c r="K5" s="110" t="s">
        <v>12</v>
      </c>
      <c r="L5" s="111" t="s">
        <v>19</v>
      </c>
      <c r="M5" s="110" t="s">
        <v>12</v>
      </c>
      <c r="N5" s="111" t="s">
        <v>19</v>
      </c>
      <c r="O5" s="114" t="s">
        <v>12</v>
      </c>
    </row>
    <row r="6" spans="1:15" s="356" customFormat="1" ht="14.25" customHeight="1">
      <c r="A6" s="356">
        <v>1</v>
      </c>
      <c r="B6" s="357" t="e">
        <f>VLOOKUP(A6,počty!$AK$6:$FA$100,8,0)</f>
        <v>#N/A</v>
      </c>
      <c r="C6" s="358" t="e">
        <f>VLOOKUP(A6,počty!$AK$6:$FA$100,3,0)</f>
        <v>#N/A</v>
      </c>
      <c r="D6" s="359" t="e">
        <f>VLOOKUP(A6,počty!$AK$6:$FA$100,4,0)</f>
        <v>#N/A</v>
      </c>
      <c r="E6" s="359" t="e">
        <f>VLOOKUP(A6,počty!$AK$6:$FA$100,5,0)</f>
        <v>#N/A</v>
      </c>
      <c r="F6" s="360" t="e">
        <f>VLOOKUP(A6,počty!$AK$6:$FA$100,6,0)</f>
        <v>#N/A</v>
      </c>
      <c r="G6" s="361" t="e">
        <f>VLOOKUP(A6,počty!$AK$6:$FA$100,30,0)</f>
        <v>#N/A</v>
      </c>
      <c r="H6" s="362" t="e">
        <f>VLOOKUP(A6,počty!$AK$6:$FA$100,31,0)</f>
        <v>#N/A</v>
      </c>
      <c r="I6" s="361" t="e">
        <f>VLOOKUP(A6,počty!$AK$6:$FA$100,55,0)</f>
        <v>#N/A</v>
      </c>
      <c r="J6" s="363" t="e">
        <f>VLOOKUP(A6,počty!$AK$6:$FA$100,56,0)</f>
        <v>#N/A</v>
      </c>
      <c r="K6" s="361" t="e">
        <f>VLOOKUP(A6,počty!$AK$6:$FA$100,80,0)</f>
        <v>#N/A</v>
      </c>
      <c r="L6" s="362" t="e">
        <f>VLOOKUP(A6,počty!$AK$6:$FA$100,81,0)</f>
        <v>#N/A</v>
      </c>
      <c r="M6" s="361" t="e">
        <f>VLOOKUP(A6,počty!$AK$6:$FA$100,105,0)</f>
        <v>#N/A</v>
      </c>
      <c r="N6" s="362" t="e">
        <f>VLOOKUP(A6,počty!$AK$6:$FA$100,106,0)</f>
        <v>#N/A</v>
      </c>
      <c r="O6" s="364" t="e">
        <f>VLOOKUP(A6,počty!$AK$6:$FA$100,7,0)</f>
        <v>#N/A</v>
      </c>
    </row>
    <row r="7" spans="1:15" s="356" customFormat="1" ht="14.25" customHeight="1">
      <c r="A7" s="356">
        <v>2</v>
      </c>
      <c r="B7" s="357" t="e">
        <f>VLOOKUP(A7,počty!$AK$6:$FA$100,8,0)</f>
        <v>#N/A</v>
      </c>
      <c r="C7" s="358" t="e">
        <f>VLOOKUP(A7,počty!$AK$6:$FA$100,3,0)</f>
        <v>#N/A</v>
      </c>
      <c r="D7" s="359" t="e">
        <f>VLOOKUP(A7,počty!$AK$6:$FA$100,4,0)</f>
        <v>#N/A</v>
      </c>
      <c r="E7" s="359" t="e">
        <f>VLOOKUP(A7,počty!$AK$6:$FA$100,5,0)</f>
        <v>#N/A</v>
      </c>
      <c r="F7" s="360" t="e">
        <f>VLOOKUP(A7,počty!$AK$6:$FA$100,6,0)</f>
        <v>#N/A</v>
      </c>
      <c r="G7" s="361" t="e">
        <f>VLOOKUP(A7,počty!$AK$6:$FA$100,30,0)</f>
        <v>#N/A</v>
      </c>
      <c r="H7" s="362" t="e">
        <f>VLOOKUP(A7,počty!$AK$6:$FA$100,31,0)</f>
        <v>#N/A</v>
      </c>
      <c r="I7" s="361" t="e">
        <f>VLOOKUP(A7,počty!$AK$6:$FA$100,55,0)</f>
        <v>#N/A</v>
      </c>
      <c r="J7" s="363" t="e">
        <f>VLOOKUP(A7,počty!$AK$6:$FA$100,56,0)</f>
        <v>#N/A</v>
      </c>
      <c r="K7" s="361" t="e">
        <f>VLOOKUP(A7,počty!$AK$6:$FA$100,80,0)</f>
        <v>#N/A</v>
      </c>
      <c r="L7" s="362" t="e">
        <f>VLOOKUP(A7,počty!$AK$6:$FA$100,81,0)</f>
        <v>#N/A</v>
      </c>
      <c r="M7" s="361" t="e">
        <f>VLOOKUP(A7,počty!$AK$6:$FA$100,105,0)</f>
        <v>#N/A</v>
      </c>
      <c r="N7" s="362" t="e">
        <f>VLOOKUP(A7,počty!$AK$6:$FA$100,106,0)</f>
        <v>#N/A</v>
      </c>
      <c r="O7" s="364" t="e">
        <f>VLOOKUP(A7,počty!$AK$6:$FA$100,7,0)</f>
        <v>#N/A</v>
      </c>
    </row>
    <row r="8" spans="1:15" s="356" customFormat="1" ht="14.25" customHeight="1">
      <c r="A8" s="356">
        <v>3</v>
      </c>
      <c r="B8" s="357" t="e">
        <f>VLOOKUP(A8,počty!$AK$6:$FA$100,8,0)</f>
        <v>#N/A</v>
      </c>
      <c r="C8" s="358" t="e">
        <f>VLOOKUP(A8,počty!$AK$6:$FA$100,3,0)</f>
        <v>#N/A</v>
      </c>
      <c r="D8" s="359" t="e">
        <f>VLOOKUP(A8,počty!$AK$6:$FA$100,4,0)</f>
        <v>#N/A</v>
      </c>
      <c r="E8" s="359" t="e">
        <f>VLOOKUP(A8,počty!$AK$6:$FA$100,5,0)</f>
        <v>#N/A</v>
      </c>
      <c r="F8" s="360" t="e">
        <f>VLOOKUP(A8,počty!$AK$6:$FA$100,6,0)</f>
        <v>#N/A</v>
      </c>
      <c r="G8" s="361" t="e">
        <f>VLOOKUP(A8,počty!$AK$6:$FA$100,30,0)</f>
        <v>#N/A</v>
      </c>
      <c r="H8" s="362" t="e">
        <f>VLOOKUP(A8,počty!$AK$6:$FA$100,31,0)</f>
        <v>#N/A</v>
      </c>
      <c r="I8" s="361" t="e">
        <f>VLOOKUP(A8,počty!$AK$6:$FA$100,55,0)</f>
        <v>#N/A</v>
      </c>
      <c r="J8" s="363" t="e">
        <f>VLOOKUP(A8,počty!$AK$6:$FA$100,56,0)</f>
        <v>#N/A</v>
      </c>
      <c r="K8" s="361" t="e">
        <f>VLOOKUP(A8,počty!$AK$6:$FA$100,80,0)</f>
        <v>#N/A</v>
      </c>
      <c r="L8" s="362" t="e">
        <f>VLOOKUP(A8,počty!$AK$6:$FA$100,81,0)</f>
        <v>#N/A</v>
      </c>
      <c r="M8" s="361" t="e">
        <f>VLOOKUP(A8,počty!$AK$6:$FA$100,105,0)</f>
        <v>#N/A</v>
      </c>
      <c r="N8" s="362" t="e">
        <f>VLOOKUP(A8,počty!$AK$6:$FA$100,106,0)</f>
        <v>#N/A</v>
      </c>
      <c r="O8" s="364" t="e">
        <f>VLOOKUP(A8,počty!$AK$6:$FA$100,7,0)</f>
        <v>#N/A</v>
      </c>
    </row>
    <row r="9" spans="1:15" s="356" customFormat="1" ht="14.25" customHeight="1">
      <c r="A9" s="356">
        <v>4</v>
      </c>
      <c r="B9" s="357" t="e">
        <f>VLOOKUP(A9,počty!$AK$6:$FA$100,8,0)</f>
        <v>#N/A</v>
      </c>
      <c r="C9" s="358" t="e">
        <f>VLOOKUP(A9,počty!$AK$6:$FA$100,3,0)</f>
        <v>#N/A</v>
      </c>
      <c r="D9" s="359" t="e">
        <f>VLOOKUP(A9,počty!$AK$6:$FA$100,4,0)</f>
        <v>#N/A</v>
      </c>
      <c r="E9" s="359" t="e">
        <f>VLOOKUP(A9,počty!$AK$6:$FA$100,5,0)</f>
        <v>#N/A</v>
      </c>
      <c r="F9" s="360" t="e">
        <f>VLOOKUP(A9,počty!$AK$6:$FA$100,6,0)</f>
        <v>#N/A</v>
      </c>
      <c r="G9" s="361" t="e">
        <f>VLOOKUP(A9,počty!$AK$6:$FA$100,30,0)</f>
        <v>#N/A</v>
      </c>
      <c r="H9" s="362" t="e">
        <f>VLOOKUP(A9,počty!$AK$6:$FA$100,31,0)</f>
        <v>#N/A</v>
      </c>
      <c r="I9" s="361" t="e">
        <f>VLOOKUP(A9,počty!$AK$6:$FA$100,55,0)</f>
        <v>#N/A</v>
      </c>
      <c r="J9" s="363" t="e">
        <f>VLOOKUP(A9,počty!$AK$6:$FA$100,56,0)</f>
        <v>#N/A</v>
      </c>
      <c r="K9" s="361" t="e">
        <f>VLOOKUP(A9,počty!$AK$6:$FA$100,80,0)</f>
        <v>#N/A</v>
      </c>
      <c r="L9" s="362" t="e">
        <f>VLOOKUP(A9,počty!$AK$6:$FA$100,81,0)</f>
        <v>#N/A</v>
      </c>
      <c r="M9" s="361" t="e">
        <f>VLOOKUP(A9,počty!$AK$6:$FA$100,105,0)</f>
        <v>#N/A</v>
      </c>
      <c r="N9" s="362" t="e">
        <f>VLOOKUP(A9,počty!$AK$6:$FA$100,106,0)</f>
        <v>#N/A</v>
      </c>
      <c r="O9" s="364" t="e">
        <f>VLOOKUP(A9,počty!$AK$6:$FA$100,7,0)</f>
        <v>#N/A</v>
      </c>
    </row>
    <row r="10" spans="1:15" s="356" customFormat="1" ht="14.25" customHeight="1">
      <c r="A10" s="356">
        <v>5</v>
      </c>
      <c r="B10" s="357" t="e">
        <f>VLOOKUP(A10,počty!$AK$6:$FA$100,8,0)</f>
        <v>#N/A</v>
      </c>
      <c r="C10" s="358" t="e">
        <f>VLOOKUP(A10,počty!$AK$6:$FA$100,3,0)</f>
        <v>#N/A</v>
      </c>
      <c r="D10" s="359" t="e">
        <f>VLOOKUP(A10,počty!$AK$6:$FA$100,4,0)</f>
        <v>#N/A</v>
      </c>
      <c r="E10" s="359" t="e">
        <f>VLOOKUP(A10,počty!$AK$6:$FA$100,5,0)</f>
        <v>#N/A</v>
      </c>
      <c r="F10" s="360" t="e">
        <f>VLOOKUP(A10,počty!$AK$6:$FA$100,6,0)</f>
        <v>#N/A</v>
      </c>
      <c r="G10" s="361" t="e">
        <f>VLOOKUP(A10,počty!$AK$6:$FA$100,30,0)</f>
        <v>#N/A</v>
      </c>
      <c r="H10" s="362" t="e">
        <f>VLOOKUP(A10,počty!$AK$6:$FA$100,31,0)</f>
        <v>#N/A</v>
      </c>
      <c r="I10" s="361" t="e">
        <f>VLOOKUP(A10,počty!$AK$6:$FA$100,55,0)</f>
        <v>#N/A</v>
      </c>
      <c r="J10" s="363" t="e">
        <f>VLOOKUP(A10,počty!$AK$6:$FA$100,56,0)</f>
        <v>#N/A</v>
      </c>
      <c r="K10" s="361" t="e">
        <f>VLOOKUP(A10,počty!$AK$6:$FA$100,80,0)</f>
        <v>#N/A</v>
      </c>
      <c r="L10" s="362" t="e">
        <f>VLOOKUP(A10,počty!$AK$6:$FA$100,81,0)</f>
        <v>#N/A</v>
      </c>
      <c r="M10" s="361" t="e">
        <f>VLOOKUP(A10,počty!$AK$6:$FA$100,105,0)</f>
        <v>#N/A</v>
      </c>
      <c r="N10" s="362" t="e">
        <f>VLOOKUP(A10,počty!$AK$6:$FA$100,106,0)</f>
        <v>#N/A</v>
      </c>
      <c r="O10" s="364" t="e">
        <f>VLOOKUP(A10,počty!$AK$6:$FA$100,7,0)</f>
        <v>#N/A</v>
      </c>
    </row>
    <row r="11" spans="1:15" s="356" customFormat="1" ht="14.25" customHeight="1">
      <c r="A11" s="356">
        <v>6</v>
      </c>
      <c r="B11" s="357" t="e">
        <f>VLOOKUP(A11,počty!$AK$6:$FA$100,8,0)</f>
        <v>#N/A</v>
      </c>
      <c r="C11" s="358" t="e">
        <f>VLOOKUP(A11,počty!$AK$6:$FA$100,3,0)</f>
        <v>#N/A</v>
      </c>
      <c r="D11" s="359" t="e">
        <f>VLOOKUP(A11,počty!$AK$6:$FA$100,4,0)</f>
        <v>#N/A</v>
      </c>
      <c r="E11" s="359" t="e">
        <f>VLOOKUP(A11,počty!$AK$6:$FA$100,5,0)</f>
        <v>#N/A</v>
      </c>
      <c r="F11" s="360" t="e">
        <f>VLOOKUP(A11,počty!$AK$6:$FA$100,6,0)</f>
        <v>#N/A</v>
      </c>
      <c r="G11" s="361" t="e">
        <f>VLOOKUP(A11,počty!$AK$6:$FA$100,30,0)</f>
        <v>#N/A</v>
      </c>
      <c r="H11" s="362" t="e">
        <f>VLOOKUP(A11,počty!$AK$6:$FA$100,31,0)</f>
        <v>#N/A</v>
      </c>
      <c r="I11" s="361" t="e">
        <f>VLOOKUP(A11,počty!$AK$6:$FA$100,55,0)</f>
        <v>#N/A</v>
      </c>
      <c r="J11" s="363" t="e">
        <f>VLOOKUP(A11,počty!$AK$6:$FA$100,56,0)</f>
        <v>#N/A</v>
      </c>
      <c r="K11" s="361" t="e">
        <f>VLOOKUP(A11,počty!$AK$6:$FA$100,80,0)</f>
        <v>#N/A</v>
      </c>
      <c r="L11" s="362" t="e">
        <f>VLOOKUP(A11,počty!$AK$6:$FA$100,81,0)</f>
        <v>#N/A</v>
      </c>
      <c r="M11" s="361" t="e">
        <f>VLOOKUP(A11,počty!$AK$6:$FA$100,105,0)</f>
        <v>#N/A</v>
      </c>
      <c r="N11" s="362" t="e">
        <f>VLOOKUP(A11,počty!$AK$6:$FA$100,106,0)</f>
        <v>#N/A</v>
      </c>
      <c r="O11" s="364" t="e">
        <f>VLOOKUP(A11,počty!$AK$6:$FA$100,7,0)</f>
        <v>#N/A</v>
      </c>
    </row>
    <row r="12" spans="1:15" s="356" customFormat="1" ht="14.25" customHeight="1">
      <c r="A12" s="356">
        <v>7</v>
      </c>
      <c r="B12" s="357" t="e">
        <f>VLOOKUP(A12,počty!$AK$6:$FA$100,8,0)</f>
        <v>#N/A</v>
      </c>
      <c r="C12" s="358" t="e">
        <f>VLOOKUP(A12,počty!$AK$6:$FA$100,3,0)</f>
        <v>#N/A</v>
      </c>
      <c r="D12" s="359" t="e">
        <f>VLOOKUP(A12,počty!$AK$6:$FA$100,4,0)</f>
        <v>#N/A</v>
      </c>
      <c r="E12" s="359" t="e">
        <f>VLOOKUP(A12,počty!$AK$6:$FA$100,5,0)</f>
        <v>#N/A</v>
      </c>
      <c r="F12" s="360" t="e">
        <f>VLOOKUP(A12,počty!$AK$6:$FA$100,6,0)</f>
        <v>#N/A</v>
      </c>
      <c r="G12" s="361" t="e">
        <f>VLOOKUP(A12,počty!$AK$6:$FA$100,30,0)</f>
        <v>#N/A</v>
      </c>
      <c r="H12" s="362" t="e">
        <f>VLOOKUP(A12,počty!$AK$6:$FA$100,31,0)</f>
        <v>#N/A</v>
      </c>
      <c r="I12" s="361" t="e">
        <f>VLOOKUP(A12,počty!$AK$6:$FA$100,55,0)</f>
        <v>#N/A</v>
      </c>
      <c r="J12" s="363" t="e">
        <f>VLOOKUP(A12,počty!$AK$6:$FA$100,56,0)</f>
        <v>#N/A</v>
      </c>
      <c r="K12" s="361" t="e">
        <f>VLOOKUP(A12,počty!$AK$6:$FA$100,80,0)</f>
        <v>#N/A</v>
      </c>
      <c r="L12" s="362" t="e">
        <f>VLOOKUP(A12,počty!$AK$6:$FA$100,81,0)</f>
        <v>#N/A</v>
      </c>
      <c r="M12" s="361" t="e">
        <f>VLOOKUP(A12,počty!$AK$6:$FA$100,105,0)</f>
        <v>#N/A</v>
      </c>
      <c r="N12" s="362" t="e">
        <f>VLOOKUP(A12,počty!$AK$6:$FA$100,106,0)</f>
        <v>#N/A</v>
      </c>
      <c r="O12" s="364" t="e">
        <f>VLOOKUP(A12,počty!$AK$6:$FA$100,7,0)</f>
        <v>#N/A</v>
      </c>
    </row>
    <row r="13" spans="1:15" s="356" customFormat="1" ht="14.25" customHeight="1">
      <c r="A13" s="356">
        <v>8</v>
      </c>
      <c r="B13" s="357" t="e">
        <f>VLOOKUP(A13,počty!$AK$6:$FA$100,8,0)</f>
        <v>#N/A</v>
      </c>
      <c r="C13" s="358" t="e">
        <f>VLOOKUP(A13,počty!$AK$6:$FA$100,3,0)</f>
        <v>#N/A</v>
      </c>
      <c r="D13" s="359" t="e">
        <f>VLOOKUP(A13,počty!$AK$6:$FA$100,4,0)</f>
        <v>#N/A</v>
      </c>
      <c r="E13" s="359" t="e">
        <f>VLOOKUP(A13,počty!$AK$6:$FA$100,5,0)</f>
        <v>#N/A</v>
      </c>
      <c r="F13" s="360" t="e">
        <f>VLOOKUP(A13,počty!$AK$6:$FA$100,6,0)</f>
        <v>#N/A</v>
      </c>
      <c r="G13" s="361" t="e">
        <f>VLOOKUP(A13,počty!$AK$6:$FA$100,30,0)</f>
        <v>#N/A</v>
      </c>
      <c r="H13" s="362" t="e">
        <f>VLOOKUP(A13,počty!$AK$6:$FA$100,31,0)</f>
        <v>#N/A</v>
      </c>
      <c r="I13" s="361" t="e">
        <f>VLOOKUP(A13,počty!$AK$6:$FA$100,55,0)</f>
        <v>#N/A</v>
      </c>
      <c r="J13" s="363" t="e">
        <f>VLOOKUP(A13,počty!$AK$6:$FA$100,56,0)</f>
        <v>#N/A</v>
      </c>
      <c r="K13" s="361" t="e">
        <f>VLOOKUP(A13,počty!$AK$6:$FA$100,80,0)</f>
        <v>#N/A</v>
      </c>
      <c r="L13" s="362" t="e">
        <f>VLOOKUP(A13,počty!$AK$6:$FA$100,81,0)</f>
        <v>#N/A</v>
      </c>
      <c r="M13" s="361" t="e">
        <f>VLOOKUP(A13,počty!$AK$6:$FA$100,105,0)</f>
        <v>#N/A</v>
      </c>
      <c r="N13" s="362" t="e">
        <f>VLOOKUP(A13,počty!$AK$6:$FA$100,106,0)</f>
        <v>#N/A</v>
      </c>
      <c r="O13" s="364" t="e">
        <f>VLOOKUP(A13,počty!$AK$6:$FA$100,7,0)</f>
        <v>#N/A</v>
      </c>
    </row>
    <row r="14" spans="1:15" s="356" customFormat="1" ht="14.25" customHeight="1">
      <c r="A14" s="356">
        <v>9</v>
      </c>
      <c r="B14" s="357" t="e">
        <f>VLOOKUP(A14,počty!$AK$6:$FA$100,8,0)</f>
        <v>#N/A</v>
      </c>
      <c r="C14" s="358" t="e">
        <f>VLOOKUP(A14,počty!$AK$6:$FA$100,3,0)</f>
        <v>#N/A</v>
      </c>
      <c r="D14" s="359" t="e">
        <f>VLOOKUP(A14,počty!$AK$6:$FA$100,4,0)</f>
        <v>#N/A</v>
      </c>
      <c r="E14" s="359" t="e">
        <f>VLOOKUP(A14,počty!$AK$6:$FA$100,5,0)</f>
        <v>#N/A</v>
      </c>
      <c r="F14" s="360" t="e">
        <f>VLOOKUP(A14,počty!$AK$6:$FA$100,6,0)</f>
        <v>#N/A</v>
      </c>
      <c r="G14" s="361" t="e">
        <f>VLOOKUP(A14,počty!$AK$6:$FA$100,30,0)</f>
        <v>#N/A</v>
      </c>
      <c r="H14" s="362" t="e">
        <f>VLOOKUP(A14,počty!$AK$6:$FA$100,31,0)</f>
        <v>#N/A</v>
      </c>
      <c r="I14" s="361" t="e">
        <f>VLOOKUP(A14,počty!$AK$6:$FA$100,55,0)</f>
        <v>#N/A</v>
      </c>
      <c r="J14" s="363" t="e">
        <f>VLOOKUP(A14,počty!$AK$6:$FA$100,56,0)</f>
        <v>#N/A</v>
      </c>
      <c r="K14" s="361" t="e">
        <f>VLOOKUP(A14,počty!$AK$6:$FA$100,80,0)</f>
        <v>#N/A</v>
      </c>
      <c r="L14" s="362" t="e">
        <f>VLOOKUP(A14,počty!$AK$6:$FA$100,81,0)</f>
        <v>#N/A</v>
      </c>
      <c r="M14" s="361" t="e">
        <f>VLOOKUP(A14,počty!$AK$6:$FA$100,105,0)</f>
        <v>#N/A</v>
      </c>
      <c r="N14" s="362" t="e">
        <f>VLOOKUP(A14,počty!$AK$6:$FA$100,106,0)</f>
        <v>#N/A</v>
      </c>
      <c r="O14" s="364" t="e">
        <f>VLOOKUP(A14,počty!$AK$6:$FA$100,7,0)</f>
        <v>#N/A</v>
      </c>
    </row>
    <row r="15" spans="1:15" s="356" customFormat="1" ht="14.25" customHeight="1">
      <c r="A15" s="356">
        <v>10</v>
      </c>
      <c r="B15" s="357" t="e">
        <f>VLOOKUP(A15,počty!$AK$6:$FA$100,8,0)</f>
        <v>#N/A</v>
      </c>
      <c r="C15" s="358" t="e">
        <f>VLOOKUP(A15,počty!$AK$6:$FA$100,3,0)</f>
        <v>#N/A</v>
      </c>
      <c r="D15" s="359" t="e">
        <f>VLOOKUP(A15,počty!$AK$6:$FA$100,4,0)</f>
        <v>#N/A</v>
      </c>
      <c r="E15" s="359" t="e">
        <f>VLOOKUP(A15,počty!$AK$6:$FA$100,5,0)</f>
        <v>#N/A</v>
      </c>
      <c r="F15" s="360" t="e">
        <f>VLOOKUP(A15,počty!$AK$6:$FA$100,6,0)</f>
        <v>#N/A</v>
      </c>
      <c r="G15" s="361" t="e">
        <f>VLOOKUP(A15,počty!$AK$6:$FA$100,30,0)</f>
        <v>#N/A</v>
      </c>
      <c r="H15" s="362" t="e">
        <f>VLOOKUP(A15,počty!$AK$6:$FA$100,31,0)</f>
        <v>#N/A</v>
      </c>
      <c r="I15" s="361" t="e">
        <f>VLOOKUP(A15,počty!$AK$6:$FA$100,55,0)</f>
        <v>#N/A</v>
      </c>
      <c r="J15" s="363" t="e">
        <f>VLOOKUP(A15,počty!$AK$6:$FA$100,56,0)</f>
        <v>#N/A</v>
      </c>
      <c r="K15" s="361" t="e">
        <f>VLOOKUP(A15,počty!$AK$6:$FA$100,80,0)</f>
        <v>#N/A</v>
      </c>
      <c r="L15" s="362" t="e">
        <f>VLOOKUP(A15,počty!$AK$6:$FA$100,81,0)</f>
        <v>#N/A</v>
      </c>
      <c r="M15" s="361" t="e">
        <f>VLOOKUP(A15,počty!$AK$6:$FA$100,105,0)</f>
        <v>#N/A</v>
      </c>
      <c r="N15" s="362" t="e">
        <f>VLOOKUP(A15,počty!$AK$6:$FA$100,106,0)</f>
        <v>#N/A</v>
      </c>
      <c r="O15" s="364" t="e">
        <f>VLOOKUP(A15,počty!$AK$6:$FA$100,7,0)</f>
        <v>#N/A</v>
      </c>
    </row>
    <row r="16" spans="1:15" s="356" customFormat="1" ht="14.25" customHeight="1">
      <c r="A16" s="356">
        <v>11</v>
      </c>
      <c r="B16" s="357" t="e">
        <f>VLOOKUP(A16,počty!$AK$6:$FA$100,8,0)</f>
        <v>#N/A</v>
      </c>
      <c r="C16" s="358" t="e">
        <f>VLOOKUP(A16,počty!$AK$6:$FA$100,3,0)</f>
        <v>#N/A</v>
      </c>
      <c r="D16" s="359" t="e">
        <f>VLOOKUP(A16,počty!$AK$6:$FA$100,4,0)</f>
        <v>#N/A</v>
      </c>
      <c r="E16" s="359" t="e">
        <f>VLOOKUP(A16,počty!$AK$6:$FA$100,5,0)</f>
        <v>#N/A</v>
      </c>
      <c r="F16" s="360" t="e">
        <f>VLOOKUP(A16,počty!$AK$6:$FA$100,6,0)</f>
        <v>#N/A</v>
      </c>
      <c r="G16" s="361" t="e">
        <f>VLOOKUP(A16,počty!$AK$6:$FA$100,30,0)</f>
        <v>#N/A</v>
      </c>
      <c r="H16" s="362" t="e">
        <f>VLOOKUP(A16,počty!$AK$6:$FA$100,31,0)</f>
        <v>#N/A</v>
      </c>
      <c r="I16" s="361" t="e">
        <f>VLOOKUP(A16,počty!$AK$6:$FA$100,55,0)</f>
        <v>#N/A</v>
      </c>
      <c r="J16" s="363" t="e">
        <f>VLOOKUP(A16,počty!$AK$6:$FA$100,56,0)</f>
        <v>#N/A</v>
      </c>
      <c r="K16" s="361" t="e">
        <f>VLOOKUP(A16,počty!$AK$6:$FA$100,80,0)</f>
        <v>#N/A</v>
      </c>
      <c r="L16" s="362" t="e">
        <f>VLOOKUP(A16,počty!$AK$6:$FA$100,81,0)</f>
        <v>#N/A</v>
      </c>
      <c r="M16" s="361" t="e">
        <f>VLOOKUP(A16,počty!$AK$6:$FA$100,105,0)</f>
        <v>#N/A</v>
      </c>
      <c r="N16" s="362" t="e">
        <f>VLOOKUP(A16,počty!$AK$6:$FA$100,106,0)</f>
        <v>#N/A</v>
      </c>
      <c r="O16" s="364" t="e">
        <f>VLOOKUP(A16,počty!$AK$6:$FA$100,7,0)</f>
        <v>#N/A</v>
      </c>
    </row>
    <row r="17" spans="1:15" s="356" customFormat="1" ht="14.25" customHeight="1">
      <c r="A17" s="356">
        <v>12</v>
      </c>
      <c r="B17" s="357" t="e">
        <f>VLOOKUP(A17,počty!$AK$6:$FA$100,8,0)</f>
        <v>#N/A</v>
      </c>
      <c r="C17" s="358" t="e">
        <f>VLOOKUP(A17,počty!$AK$6:$FA$100,3,0)</f>
        <v>#N/A</v>
      </c>
      <c r="D17" s="359" t="e">
        <f>VLOOKUP(A17,počty!$AK$6:$FA$100,4,0)</f>
        <v>#N/A</v>
      </c>
      <c r="E17" s="359" t="e">
        <f>VLOOKUP(A17,počty!$AK$6:$FA$100,5,0)</f>
        <v>#N/A</v>
      </c>
      <c r="F17" s="360" t="e">
        <f>VLOOKUP(A17,počty!$AK$6:$FA$100,6,0)</f>
        <v>#N/A</v>
      </c>
      <c r="G17" s="361" t="e">
        <f>VLOOKUP(A17,počty!$AK$6:$FA$100,30,0)</f>
        <v>#N/A</v>
      </c>
      <c r="H17" s="362" t="e">
        <f>VLOOKUP(A17,počty!$AK$6:$FA$100,31,0)</f>
        <v>#N/A</v>
      </c>
      <c r="I17" s="361" t="e">
        <f>VLOOKUP(A17,počty!$AK$6:$FA$100,55,0)</f>
        <v>#N/A</v>
      </c>
      <c r="J17" s="363" t="e">
        <f>VLOOKUP(A17,počty!$AK$6:$FA$100,56,0)</f>
        <v>#N/A</v>
      </c>
      <c r="K17" s="361" t="e">
        <f>VLOOKUP(A17,počty!$AK$6:$FA$100,80,0)</f>
        <v>#N/A</v>
      </c>
      <c r="L17" s="362" t="e">
        <f>VLOOKUP(A17,počty!$AK$6:$FA$100,81,0)</f>
        <v>#N/A</v>
      </c>
      <c r="M17" s="361" t="e">
        <f>VLOOKUP(A17,počty!$AK$6:$FA$100,105,0)</f>
        <v>#N/A</v>
      </c>
      <c r="N17" s="362" t="e">
        <f>VLOOKUP(A17,počty!$AK$6:$FA$100,106,0)</f>
        <v>#N/A</v>
      </c>
      <c r="O17" s="364" t="e">
        <f>VLOOKUP(A17,počty!$AK$6:$FA$100,7,0)</f>
        <v>#N/A</v>
      </c>
    </row>
    <row r="18" spans="1:15" s="356" customFormat="1" ht="14.25" customHeight="1">
      <c r="A18" s="356">
        <v>13</v>
      </c>
      <c r="B18" s="357" t="e">
        <f>VLOOKUP(A18,počty!$AK$6:$FA$100,8,0)</f>
        <v>#N/A</v>
      </c>
      <c r="C18" s="358" t="e">
        <f>VLOOKUP(A18,počty!$AK$6:$FA$100,3,0)</f>
        <v>#N/A</v>
      </c>
      <c r="D18" s="359" t="e">
        <f>VLOOKUP(A18,počty!$AK$6:$FA$100,4,0)</f>
        <v>#N/A</v>
      </c>
      <c r="E18" s="359" t="e">
        <f>VLOOKUP(A18,počty!$AK$6:$FA$100,5,0)</f>
        <v>#N/A</v>
      </c>
      <c r="F18" s="360" t="e">
        <f>VLOOKUP(A18,počty!$AK$6:$FA$100,6,0)</f>
        <v>#N/A</v>
      </c>
      <c r="G18" s="361" t="e">
        <f>VLOOKUP(A18,počty!$AK$6:$FA$100,30,0)</f>
        <v>#N/A</v>
      </c>
      <c r="H18" s="362" t="e">
        <f>VLOOKUP(A18,počty!$AK$6:$FA$100,31,0)</f>
        <v>#N/A</v>
      </c>
      <c r="I18" s="361" t="e">
        <f>VLOOKUP(A18,počty!$AK$6:$FA$100,55,0)</f>
        <v>#N/A</v>
      </c>
      <c r="J18" s="363" t="e">
        <f>VLOOKUP(A18,počty!$AK$6:$FA$100,56,0)</f>
        <v>#N/A</v>
      </c>
      <c r="K18" s="361" t="e">
        <f>VLOOKUP(A18,počty!$AK$6:$FA$100,80,0)</f>
        <v>#N/A</v>
      </c>
      <c r="L18" s="362" t="e">
        <f>VLOOKUP(A18,počty!$AK$6:$FA$100,81,0)</f>
        <v>#N/A</v>
      </c>
      <c r="M18" s="361" t="e">
        <f>VLOOKUP(A18,počty!$AK$6:$FA$100,105,0)</f>
        <v>#N/A</v>
      </c>
      <c r="N18" s="362" t="e">
        <f>VLOOKUP(A18,počty!$AK$6:$FA$100,106,0)</f>
        <v>#N/A</v>
      </c>
      <c r="O18" s="364" t="e">
        <f>VLOOKUP(A18,počty!$AK$6:$FA$100,7,0)</f>
        <v>#N/A</v>
      </c>
    </row>
    <row r="19" spans="1:15" s="356" customFormat="1" ht="14.25" customHeight="1">
      <c r="A19" s="356">
        <v>14</v>
      </c>
      <c r="B19" s="357" t="e">
        <f>VLOOKUP(A19,počty!$AK$6:$FA$100,8,0)</f>
        <v>#N/A</v>
      </c>
      <c r="C19" s="358" t="e">
        <f>VLOOKUP(A19,počty!$AK$6:$FA$100,3,0)</f>
        <v>#N/A</v>
      </c>
      <c r="D19" s="359" t="e">
        <f>VLOOKUP(A19,počty!$AK$6:$FA$100,4,0)</f>
        <v>#N/A</v>
      </c>
      <c r="E19" s="359" t="e">
        <f>VLOOKUP(A19,počty!$AK$6:$FA$100,5,0)</f>
        <v>#N/A</v>
      </c>
      <c r="F19" s="360" t="e">
        <f>VLOOKUP(A19,počty!$AK$6:$FA$100,6,0)</f>
        <v>#N/A</v>
      </c>
      <c r="G19" s="361" t="e">
        <f>VLOOKUP(A19,počty!$AK$6:$FA$100,30,0)</f>
        <v>#N/A</v>
      </c>
      <c r="H19" s="362" t="e">
        <f>VLOOKUP(A19,počty!$AK$6:$FA$100,31,0)</f>
        <v>#N/A</v>
      </c>
      <c r="I19" s="361" t="e">
        <f>VLOOKUP(A19,počty!$AK$6:$FA$100,55,0)</f>
        <v>#N/A</v>
      </c>
      <c r="J19" s="363" t="e">
        <f>VLOOKUP(A19,počty!$AK$6:$FA$100,56,0)</f>
        <v>#N/A</v>
      </c>
      <c r="K19" s="361" t="e">
        <f>VLOOKUP(A19,počty!$AK$6:$FA$100,80,0)</f>
        <v>#N/A</v>
      </c>
      <c r="L19" s="362" t="e">
        <f>VLOOKUP(A19,počty!$AK$6:$FA$100,81,0)</f>
        <v>#N/A</v>
      </c>
      <c r="M19" s="361" t="e">
        <f>VLOOKUP(A19,počty!$AK$6:$FA$100,105,0)</f>
        <v>#N/A</v>
      </c>
      <c r="N19" s="362" t="e">
        <f>VLOOKUP(A19,počty!$AK$6:$FA$100,106,0)</f>
        <v>#N/A</v>
      </c>
      <c r="O19" s="364" t="e">
        <f>VLOOKUP(A19,počty!$AK$6:$FA$100,7,0)</f>
        <v>#N/A</v>
      </c>
    </row>
    <row r="20" spans="1:15" s="356" customFormat="1" ht="14.25" customHeight="1">
      <c r="A20" s="356">
        <v>15</v>
      </c>
      <c r="B20" s="357" t="e">
        <f>VLOOKUP(A20,počty!$AK$6:$FA$100,8,0)</f>
        <v>#N/A</v>
      </c>
      <c r="C20" s="358" t="e">
        <f>VLOOKUP(A20,počty!$AK$6:$FA$100,3,0)</f>
        <v>#N/A</v>
      </c>
      <c r="D20" s="359" t="e">
        <f>VLOOKUP(A20,počty!$AK$6:$FA$100,4,0)</f>
        <v>#N/A</v>
      </c>
      <c r="E20" s="359" t="e">
        <f>VLOOKUP(A20,počty!$AK$6:$FA$100,5,0)</f>
        <v>#N/A</v>
      </c>
      <c r="F20" s="360" t="e">
        <f>VLOOKUP(A20,počty!$AK$6:$FA$100,6,0)</f>
        <v>#N/A</v>
      </c>
      <c r="G20" s="361" t="e">
        <f>VLOOKUP(A20,počty!$AK$6:$FA$100,30,0)</f>
        <v>#N/A</v>
      </c>
      <c r="H20" s="362" t="e">
        <f>VLOOKUP(A20,počty!$AK$6:$FA$100,31,0)</f>
        <v>#N/A</v>
      </c>
      <c r="I20" s="361" t="e">
        <f>VLOOKUP(A20,počty!$AK$6:$FA$100,55,0)</f>
        <v>#N/A</v>
      </c>
      <c r="J20" s="363" t="e">
        <f>VLOOKUP(A20,počty!$AK$6:$FA$100,56,0)</f>
        <v>#N/A</v>
      </c>
      <c r="K20" s="361" t="e">
        <f>VLOOKUP(A20,počty!$AK$6:$FA$100,80,0)</f>
        <v>#N/A</v>
      </c>
      <c r="L20" s="362" t="e">
        <f>VLOOKUP(A20,počty!$AK$6:$FA$100,81,0)</f>
        <v>#N/A</v>
      </c>
      <c r="M20" s="361" t="e">
        <f>VLOOKUP(A20,počty!$AK$6:$FA$100,105,0)</f>
        <v>#N/A</v>
      </c>
      <c r="N20" s="362" t="e">
        <f>VLOOKUP(A20,počty!$AK$6:$FA$100,106,0)</f>
        <v>#N/A</v>
      </c>
      <c r="O20" s="364" t="e">
        <f>VLOOKUP(A20,počty!$AK$6:$FA$100,7,0)</f>
        <v>#N/A</v>
      </c>
    </row>
    <row r="21" spans="1:15" s="356" customFormat="1" ht="14.25" customHeight="1">
      <c r="A21" s="356">
        <v>16</v>
      </c>
      <c r="B21" s="357" t="e">
        <f>VLOOKUP(A21,počty!$AK$6:$FA$100,8,0)</f>
        <v>#N/A</v>
      </c>
      <c r="C21" s="358" t="e">
        <f>VLOOKUP(A21,počty!$AK$6:$FA$100,3,0)</f>
        <v>#N/A</v>
      </c>
      <c r="D21" s="359" t="e">
        <f>VLOOKUP(A21,počty!$AK$6:$FA$100,4,0)</f>
        <v>#N/A</v>
      </c>
      <c r="E21" s="359" t="e">
        <f>VLOOKUP(A21,počty!$AK$6:$FA$100,5,0)</f>
        <v>#N/A</v>
      </c>
      <c r="F21" s="360" t="e">
        <f>VLOOKUP(A21,počty!$AK$6:$FA$100,6,0)</f>
        <v>#N/A</v>
      </c>
      <c r="G21" s="361" t="e">
        <f>VLOOKUP(A21,počty!$AK$6:$FA$100,30,0)</f>
        <v>#N/A</v>
      </c>
      <c r="H21" s="362" t="e">
        <f>VLOOKUP(A21,počty!$AK$6:$FA$100,31,0)</f>
        <v>#N/A</v>
      </c>
      <c r="I21" s="361" t="e">
        <f>VLOOKUP(A21,počty!$AK$6:$FA$100,55,0)</f>
        <v>#N/A</v>
      </c>
      <c r="J21" s="363" t="e">
        <f>VLOOKUP(A21,počty!$AK$6:$FA$100,56,0)</f>
        <v>#N/A</v>
      </c>
      <c r="K21" s="361" t="e">
        <f>VLOOKUP(A21,počty!$AK$6:$FA$100,80,0)</f>
        <v>#N/A</v>
      </c>
      <c r="L21" s="362" t="e">
        <f>VLOOKUP(A21,počty!$AK$6:$FA$100,81,0)</f>
        <v>#N/A</v>
      </c>
      <c r="M21" s="361" t="e">
        <f>VLOOKUP(A21,počty!$AK$6:$FA$100,105,0)</f>
        <v>#N/A</v>
      </c>
      <c r="N21" s="362" t="e">
        <f>VLOOKUP(A21,počty!$AK$6:$FA$100,106,0)</f>
        <v>#N/A</v>
      </c>
      <c r="O21" s="364" t="e">
        <f>VLOOKUP(A21,počty!$AK$6:$FA$100,7,0)</f>
        <v>#N/A</v>
      </c>
    </row>
    <row r="22" spans="1:15" s="356" customFormat="1" ht="14.25" customHeight="1">
      <c r="A22" s="356">
        <v>17</v>
      </c>
      <c r="B22" s="357" t="e">
        <f>VLOOKUP(A22,počty!$AK$6:$FA$100,8,0)</f>
        <v>#N/A</v>
      </c>
      <c r="C22" s="358" t="e">
        <f>VLOOKUP(A22,počty!$AK$6:$FA$100,3,0)</f>
        <v>#N/A</v>
      </c>
      <c r="D22" s="359" t="e">
        <f>VLOOKUP(A22,počty!$AK$6:$FA$100,4,0)</f>
        <v>#N/A</v>
      </c>
      <c r="E22" s="359" t="e">
        <f>VLOOKUP(A22,počty!$AK$6:$FA$100,5,0)</f>
        <v>#N/A</v>
      </c>
      <c r="F22" s="360" t="e">
        <f>VLOOKUP(A22,počty!$AK$6:$FA$100,6,0)</f>
        <v>#N/A</v>
      </c>
      <c r="G22" s="361" t="e">
        <f>VLOOKUP(A22,počty!$AK$6:$FA$100,30,0)</f>
        <v>#N/A</v>
      </c>
      <c r="H22" s="362" t="e">
        <f>VLOOKUP(A22,počty!$AK$6:$FA$100,31,0)</f>
        <v>#N/A</v>
      </c>
      <c r="I22" s="361" t="e">
        <f>VLOOKUP(A22,počty!$AK$6:$FA$100,55,0)</f>
        <v>#N/A</v>
      </c>
      <c r="J22" s="363" t="e">
        <f>VLOOKUP(A22,počty!$AK$6:$FA$100,56,0)</f>
        <v>#N/A</v>
      </c>
      <c r="K22" s="361" t="e">
        <f>VLOOKUP(A22,počty!$AK$6:$FA$100,80,0)</f>
        <v>#N/A</v>
      </c>
      <c r="L22" s="362" t="e">
        <f>VLOOKUP(A22,počty!$AK$6:$FA$100,81,0)</f>
        <v>#N/A</v>
      </c>
      <c r="M22" s="361" t="e">
        <f>VLOOKUP(A22,počty!$AK$6:$FA$100,105,0)</f>
        <v>#N/A</v>
      </c>
      <c r="N22" s="362" t="e">
        <f>VLOOKUP(A22,počty!$AK$6:$FA$100,106,0)</f>
        <v>#N/A</v>
      </c>
      <c r="O22" s="364" t="e">
        <f>VLOOKUP(A22,počty!$AK$6:$FA$100,7,0)</f>
        <v>#N/A</v>
      </c>
    </row>
    <row r="23" spans="1:15" s="356" customFormat="1" ht="14.25" customHeight="1">
      <c r="A23" s="356">
        <v>18</v>
      </c>
      <c r="B23" s="357" t="e">
        <f>VLOOKUP(A23,počty!$AK$6:$FA$100,8,0)</f>
        <v>#N/A</v>
      </c>
      <c r="C23" s="358" t="e">
        <f>VLOOKUP(A23,počty!$AK$6:$FA$100,3,0)</f>
        <v>#N/A</v>
      </c>
      <c r="D23" s="359" t="e">
        <f>VLOOKUP(A23,počty!$AK$6:$FA$100,4,0)</f>
        <v>#N/A</v>
      </c>
      <c r="E23" s="359" t="e">
        <f>VLOOKUP(A23,počty!$AK$6:$FA$100,5,0)</f>
        <v>#N/A</v>
      </c>
      <c r="F23" s="360" t="e">
        <f>VLOOKUP(A23,počty!$AK$6:$FA$100,6,0)</f>
        <v>#N/A</v>
      </c>
      <c r="G23" s="361" t="e">
        <f>VLOOKUP(A23,počty!$AK$6:$FA$100,30,0)</f>
        <v>#N/A</v>
      </c>
      <c r="H23" s="362" t="e">
        <f>VLOOKUP(A23,počty!$AK$6:$FA$100,31,0)</f>
        <v>#N/A</v>
      </c>
      <c r="I23" s="361" t="e">
        <f>VLOOKUP(A23,počty!$AK$6:$FA$100,55,0)</f>
        <v>#N/A</v>
      </c>
      <c r="J23" s="363" t="e">
        <f>VLOOKUP(A23,počty!$AK$6:$FA$100,56,0)</f>
        <v>#N/A</v>
      </c>
      <c r="K23" s="361" t="e">
        <f>VLOOKUP(A23,počty!$AK$6:$FA$100,80,0)</f>
        <v>#N/A</v>
      </c>
      <c r="L23" s="362" t="e">
        <f>VLOOKUP(A23,počty!$AK$6:$FA$100,81,0)</f>
        <v>#N/A</v>
      </c>
      <c r="M23" s="361" t="e">
        <f>VLOOKUP(A23,počty!$AK$6:$FA$100,105,0)</f>
        <v>#N/A</v>
      </c>
      <c r="N23" s="362" t="e">
        <f>VLOOKUP(A23,počty!$AK$6:$FA$100,106,0)</f>
        <v>#N/A</v>
      </c>
      <c r="O23" s="364" t="e">
        <f>VLOOKUP(A23,počty!$AK$6:$FA$100,7,0)</f>
        <v>#N/A</v>
      </c>
    </row>
    <row r="24" spans="1:15" s="356" customFormat="1" ht="14.25" customHeight="1">
      <c r="A24" s="356">
        <v>19</v>
      </c>
      <c r="B24" s="357" t="e">
        <f>VLOOKUP(A24,počty!$AK$6:$FA$100,8,0)</f>
        <v>#N/A</v>
      </c>
      <c r="C24" s="358" t="e">
        <f>VLOOKUP(A24,počty!$AK$6:$FA$100,3,0)</f>
        <v>#N/A</v>
      </c>
      <c r="D24" s="359" t="e">
        <f>VLOOKUP(A24,počty!$AK$6:$FA$100,4,0)</f>
        <v>#N/A</v>
      </c>
      <c r="E24" s="359" t="e">
        <f>VLOOKUP(A24,počty!$AK$6:$FA$100,5,0)</f>
        <v>#N/A</v>
      </c>
      <c r="F24" s="360" t="e">
        <f>VLOOKUP(A24,počty!$AK$6:$FA$100,6,0)</f>
        <v>#N/A</v>
      </c>
      <c r="G24" s="361" t="e">
        <f>VLOOKUP(A24,počty!$AK$6:$FA$100,30,0)</f>
        <v>#N/A</v>
      </c>
      <c r="H24" s="362" t="e">
        <f>VLOOKUP(A24,počty!$AK$6:$FA$100,31,0)</f>
        <v>#N/A</v>
      </c>
      <c r="I24" s="361" t="e">
        <f>VLOOKUP(A24,počty!$AK$6:$FA$100,55,0)</f>
        <v>#N/A</v>
      </c>
      <c r="J24" s="363" t="e">
        <f>VLOOKUP(A24,počty!$AK$6:$FA$100,56,0)</f>
        <v>#N/A</v>
      </c>
      <c r="K24" s="361" t="e">
        <f>VLOOKUP(A24,počty!$AK$6:$FA$100,80,0)</f>
        <v>#N/A</v>
      </c>
      <c r="L24" s="362" t="e">
        <f>VLOOKUP(A24,počty!$AK$6:$FA$100,81,0)</f>
        <v>#N/A</v>
      </c>
      <c r="M24" s="361" t="e">
        <f>VLOOKUP(A24,počty!$AK$6:$FA$100,105,0)</f>
        <v>#N/A</v>
      </c>
      <c r="N24" s="362" t="e">
        <f>VLOOKUP(A24,počty!$AK$6:$FA$100,106,0)</f>
        <v>#N/A</v>
      </c>
      <c r="O24" s="364" t="e">
        <f>VLOOKUP(A24,počty!$AK$6:$FA$100,7,0)</f>
        <v>#N/A</v>
      </c>
    </row>
    <row r="25" spans="1:15" s="356" customFormat="1" ht="14.25" customHeight="1">
      <c r="A25" s="356">
        <v>20</v>
      </c>
      <c r="B25" s="357" t="e">
        <f>VLOOKUP(A25,počty!$AK$6:$FA$100,8,0)</f>
        <v>#N/A</v>
      </c>
      <c r="C25" s="358" t="e">
        <f>VLOOKUP(A25,počty!$AK$6:$FA$100,3,0)</f>
        <v>#N/A</v>
      </c>
      <c r="D25" s="359" t="e">
        <f>VLOOKUP(A25,počty!$AK$6:$FA$100,4,0)</f>
        <v>#N/A</v>
      </c>
      <c r="E25" s="359" t="e">
        <f>VLOOKUP(A25,počty!$AK$6:$FA$100,5,0)</f>
        <v>#N/A</v>
      </c>
      <c r="F25" s="360" t="e">
        <f>VLOOKUP(A25,počty!$AK$6:$FA$100,6,0)</f>
        <v>#N/A</v>
      </c>
      <c r="G25" s="361" t="e">
        <f>VLOOKUP(A25,počty!$AK$6:$FA$100,30,0)</f>
        <v>#N/A</v>
      </c>
      <c r="H25" s="362" t="e">
        <f>VLOOKUP(A25,počty!$AK$6:$FA$100,31,0)</f>
        <v>#N/A</v>
      </c>
      <c r="I25" s="361" t="e">
        <f>VLOOKUP(A25,počty!$AK$6:$FA$100,55,0)</f>
        <v>#N/A</v>
      </c>
      <c r="J25" s="363" t="e">
        <f>VLOOKUP(A25,počty!$AK$6:$FA$100,56,0)</f>
        <v>#N/A</v>
      </c>
      <c r="K25" s="361" t="e">
        <f>VLOOKUP(A25,počty!$AK$6:$FA$100,80,0)</f>
        <v>#N/A</v>
      </c>
      <c r="L25" s="362" t="e">
        <f>VLOOKUP(A25,počty!$AK$6:$FA$100,81,0)</f>
        <v>#N/A</v>
      </c>
      <c r="M25" s="361" t="e">
        <f>VLOOKUP(A25,počty!$AK$6:$FA$100,105,0)</f>
        <v>#N/A</v>
      </c>
      <c r="N25" s="362" t="e">
        <f>VLOOKUP(A25,počty!$AK$6:$FA$100,106,0)</f>
        <v>#N/A</v>
      </c>
      <c r="O25" s="364" t="e">
        <f>VLOOKUP(A25,počty!$AK$6:$FA$100,7,0)</f>
        <v>#N/A</v>
      </c>
    </row>
    <row r="26" spans="1:15" s="356" customFormat="1" ht="14.25" customHeight="1">
      <c r="A26" s="356">
        <v>21</v>
      </c>
      <c r="B26" s="357" t="e">
        <f>VLOOKUP(A26,počty!$AK$6:$FA$100,8,0)</f>
        <v>#N/A</v>
      </c>
      <c r="C26" s="358" t="e">
        <f>VLOOKUP(A26,počty!$AK$6:$FA$100,3,0)</f>
        <v>#N/A</v>
      </c>
      <c r="D26" s="359" t="e">
        <f>VLOOKUP(A26,počty!$AK$6:$FA$100,4,0)</f>
        <v>#N/A</v>
      </c>
      <c r="E26" s="359" t="e">
        <f>VLOOKUP(A26,počty!$AK$6:$FA$100,5,0)</f>
        <v>#N/A</v>
      </c>
      <c r="F26" s="360" t="e">
        <f>VLOOKUP(A26,počty!$AK$6:$FA$100,6,0)</f>
        <v>#N/A</v>
      </c>
      <c r="G26" s="361" t="e">
        <f>VLOOKUP(A26,počty!$AK$6:$FA$100,30,0)</f>
        <v>#N/A</v>
      </c>
      <c r="H26" s="362" t="e">
        <f>VLOOKUP(A26,počty!$AK$6:$FA$100,31,0)</f>
        <v>#N/A</v>
      </c>
      <c r="I26" s="361" t="e">
        <f>VLOOKUP(A26,počty!$AK$6:$FA$100,55,0)</f>
        <v>#N/A</v>
      </c>
      <c r="J26" s="363" t="e">
        <f>VLOOKUP(A26,počty!$AK$6:$FA$100,56,0)</f>
        <v>#N/A</v>
      </c>
      <c r="K26" s="361" t="e">
        <f>VLOOKUP(A26,počty!$AK$6:$FA$100,80,0)</f>
        <v>#N/A</v>
      </c>
      <c r="L26" s="362" t="e">
        <f>VLOOKUP(A26,počty!$AK$6:$FA$100,81,0)</f>
        <v>#N/A</v>
      </c>
      <c r="M26" s="361" t="e">
        <f>VLOOKUP(A26,počty!$AK$6:$FA$100,105,0)</f>
        <v>#N/A</v>
      </c>
      <c r="N26" s="362" t="e">
        <f>VLOOKUP(A26,počty!$AK$6:$FA$100,106,0)</f>
        <v>#N/A</v>
      </c>
      <c r="O26" s="364" t="e">
        <f>VLOOKUP(A26,počty!$AK$6:$FA$100,7,0)</f>
        <v>#N/A</v>
      </c>
    </row>
    <row r="27" spans="1:15" s="356" customFormat="1" ht="14.25" customHeight="1">
      <c r="A27" s="356">
        <v>22</v>
      </c>
      <c r="B27" s="357" t="e">
        <f>VLOOKUP(A27,počty!$AK$6:$FA$100,8,0)</f>
        <v>#N/A</v>
      </c>
      <c r="C27" s="358" t="e">
        <f>VLOOKUP(A27,počty!$AK$6:$FA$100,3,0)</f>
        <v>#N/A</v>
      </c>
      <c r="D27" s="359" t="e">
        <f>VLOOKUP(A27,počty!$AK$6:$FA$100,4,0)</f>
        <v>#N/A</v>
      </c>
      <c r="E27" s="359" t="e">
        <f>VLOOKUP(A27,počty!$AK$6:$FA$100,5,0)</f>
        <v>#N/A</v>
      </c>
      <c r="F27" s="360" t="e">
        <f>VLOOKUP(A27,počty!$AK$6:$FA$100,6,0)</f>
        <v>#N/A</v>
      </c>
      <c r="G27" s="361" t="e">
        <f>VLOOKUP(A27,počty!$AK$6:$FA$100,30,0)</f>
        <v>#N/A</v>
      </c>
      <c r="H27" s="362" t="e">
        <f>VLOOKUP(A27,počty!$AK$6:$FA$100,31,0)</f>
        <v>#N/A</v>
      </c>
      <c r="I27" s="361" t="e">
        <f>VLOOKUP(A27,počty!$AK$6:$FA$100,55,0)</f>
        <v>#N/A</v>
      </c>
      <c r="J27" s="363" t="e">
        <f>VLOOKUP(A27,počty!$AK$6:$FA$100,56,0)</f>
        <v>#N/A</v>
      </c>
      <c r="K27" s="361" t="e">
        <f>VLOOKUP(A27,počty!$AK$6:$FA$100,80,0)</f>
        <v>#N/A</v>
      </c>
      <c r="L27" s="362" t="e">
        <f>VLOOKUP(A27,počty!$AK$6:$FA$100,81,0)</f>
        <v>#N/A</v>
      </c>
      <c r="M27" s="361" t="e">
        <f>VLOOKUP(A27,počty!$AK$6:$FA$100,105,0)</f>
        <v>#N/A</v>
      </c>
      <c r="N27" s="362" t="e">
        <f>VLOOKUP(A27,počty!$AK$6:$FA$100,106,0)</f>
        <v>#N/A</v>
      </c>
      <c r="O27" s="364" t="e">
        <f>VLOOKUP(A27,počty!$AK$6:$FA$100,7,0)</f>
        <v>#N/A</v>
      </c>
    </row>
    <row r="28" spans="1:15" s="356" customFormat="1" ht="14.25" customHeight="1">
      <c r="A28" s="356">
        <v>23</v>
      </c>
      <c r="B28" s="357" t="e">
        <f>VLOOKUP(A28,počty!$AK$6:$FA$100,8,0)</f>
        <v>#N/A</v>
      </c>
      <c r="C28" s="358" t="e">
        <f>VLOOKUP(A28,počty!$AK$6:$FA$100,3,0)</f>
        <v>#N/A</v>
      </c>
      <c r="D28" s="359" t="e">
        <f>VLOOKUP(A28,počty!$AK$6:$FA$100,4,0)</f>
        <v>#N/A</v>
      </c>
      <c r="E28" s="359" t="e">
        <f>VLOOKUP(A28,počty!$AK$6:$FA$100,5,0)</f>
        <v>#N/A</v>
      </c>
      <c r="F28" s="360" t="e">
        <f>VLOOKUP(A28,počty!$AK$6:$FA$100,6,0)</f>
        <v>#N/A</v>
      </c>
      <c r="G28" s="361" t="e">
        <f>VLOOKUP(A28,počty!$AK$6:$FA$100,30,0)</f>
        <v>#N/A</v>
      </c>
      <c r="H28" s="362" t="e">
        <f>VLOOKUP(A28,počty!$AK$6:$FA$100,31,0)</f>
        <v>#N/A</v>
      </c>
      <c r="I28" s="361" t="e">
        <f>VLOOKUP(A28,počty!$AK$6:$FA$100,55,0)</f>
        <v>#N/A</v>
      </c>
      <c r="J28" s="363" t="e">
        <f>VLOOKUP(A28,počty!$AK$6:$FA$100,56,0)</f>
        <v>#N/A</v>
      </c>
      <c r="K28" s="361" t="e">
        <f>VLOOKUP(A28,počty!$AK$6:$FA$100,80,0)</f>
        <v>#N/A</v>
      </c>
      <c r="L28" s="362" t="e">
        <f>VLOOKUP(A28,počty!$AK$6:$FA$100,81,0)</f>
        <v>#N/A</v>
      </c>
      <c r="M28" s="361" t="e">
        <f>VLOOKUP(A28,počty!$AK$6:$FA$100,105,0)</f>
        <v>#N/A</v>
      </c>
      <c r="N28" s="362" t="e">
        <f>VLOOKUP(A28,počty!$AK$6:$FA$100,106,0)</f>
        <v>#N/A</v>
      </c>
      <c r="O28" s="364" t="e">
        <f>VLOOKUP(A28,počty!$AK$6:$FA$100,7,0)</f>
        <v>#N/A</v>
      </c>
    </row>
    <row r="29" spans="1:15" s="356" customFormat="1" ht="14.25" customHeight="1">
      <c r="A29" s="356">
        <v>24</v>
      </c>
      <c r="B29" s="357" t="e">
        <f>VLOOKUP(A29,počty!$AK$6:$FA$100,8,0)</f>
        <v>#N/A</v>
      </c>
      <c r="C29" s="358" t="e">
        <f>VLOOKUP(A29,počty!$AK$6:$FA$100,3,0)</f>
        <v>#N/A</v>
      </c>
      <c r="D29" s="359" t="e">
        <f>VLOOKUP(A29,počty!$AK$6:$FA$100,4,0)</f>
        <v>#N/A</v>
      </c>
      <c r="E29" s="359" t="e">
        <f>VLOOKUP(A29,počty!$AK$6:$FA$100,5,0)</f>
        <v>#N/A</v>
      </c>
      <c r="F29" s="360" t="e">
        <f>VLOOKUP(A29,počty!$AK$6:$FA$100,6,0)</f>
        <v>#N/A</v>
      </c>
      <c r="G29" s="361" t="e">
        <f>VLOOKUP(A29,počty!$AK$6:$FA$100,30,0)</f>
        <v>#N/A</v>
      </c>
      <c r="H29" s="362" t="e">
        <f>VLOOKUP(A29,počty!$AK$6:$FA$100,31,0)</f>
        <v>#N/A</v>
      </c>
      <c r="I29" s="361" t="e">
        <f>VLOOKUP(A29,počty!$AK$6:$FA$100,55,0)</f>
        <v>#N/A</v>
      </c>
      <c r="J29" s="363" t="e">
        <f>VLOOKUP(A29,počty!$AK$6:$FA$100,56,0)</f>
        <v>#N/A</v>
      </c>
      <c r="K29" s="361" t="e">
        <f>VLOOKUP(A29,počty!$AK$6:$FA$100,80,0)</f>
        <v>#N/A</v>
      </c>
      <c r="L29" s="362" t="e">
        <f>VLOOKUP(A29,počty!$AK$6:$FA$100,81,0)</f>
        <v>#N/A</v>
      </c>
      <c r="M29" s="361" t="e">
        <f>VLOOKUP(A29,počty!$AK$6:$FA$100,105,0)</f>
        <v>#N/A</v>
      </c>
      <c r="N29" s="362" t="e">
        <f>VLOOKUP(A29,počty!$AK$6:$FA$100,106,0)</f>
        <v>#N/A</v>
      </c>
      <c r="O29" s="364" t="e">
        <f>VLOOKUP(A29,počty!$AK$6:$FA$100,7,0)</f>
        <v>#N/A</v>
      </c>
    </row>
    <row r="30" spans="1:15" s="356" customFormat="1" ht="14.25" customHeight="1">
      <c r="A30" s="356">
        <v>25</v>
      </c>
      <c r="B30" s="357" t="e">
        <f>VLOOKUP(A30,počty!$AK$6:$FA$100,8,0)</f>
        <v>#N/A</v>
      </c>
      <c r="C30" s="358" t="e">
        <f>VLOOKUP(A30,počty!$AK$6:$FA$100,3,0)</f>
        <v>#N/A</v>
      </c>
      <c r="D30" s="359" t="e">
        <f>VLOOKUP(A30,počty!$AK$6:$FA$100,4,0)</f>
        <v>#N/A</v>
      </c>
      <c r="E30" s="359" t="e">
        <f>VLOOKUP(A30,počty!$AK$6:$FA$100,5,0)</f>
        <v>#N/A</v>
      </c>
      <c r="F30" s="360" t="e">
        <f>VLOOKUP(A30,počty!$AK$6:$FA$100,6,0)</f>
        <v>#N/A</v>
      </c>
      <c r="G30" s="361" t="e">
        <f>VLOOKUP(A30,počty!$AK$6:$FA$100,30,0)</f>
        <v>#N/A</v>
      </c>
      <c r="H30" s="362" t="e">
        <f>VLOOKUP(A30,počty!$AK$6:$FA$100,31,0)</f>
        <v>#N/A</v>
      </c>
      <c r="I30" s="361" t="e">
        <f>VLOOKUP(A30,počty!$AK$6:$FA$100,55,0)</f>
        <v>#N/A</v>
      </c>
      <c r="J30" s="363" t="e">
        <f>VLOOKUP(A30,počty!$AK$6:$FA$100,56,0)</f>
        <v>#N/A</v>
      </c>
      <c r="K30" s="361" t="e">
        <f>VLOOKUP(A30,počty!$AK$6:$FA$100,80,0)</f>
        <v>#N/A</v>
      </c>
      <c r="L30" s="362" t="e">
        <f>VLOOKUP(A30,počty!$AK$6:$FA$100,81,0)</f>
        <v>#N/A</v>
      </c>
      <c r="M30" s="361" t="e">
        <f>VLOOKUP(A30,počty!$AK$6:$FA$100,105,0)</f>
        <v>#N/A</v>
      </c>
      <c r="N30" s="362" t="e">
        <f>VLOOKUP(A30,počty!$AK$6:$FA$100,106,0)</f>
        <v>#N/A</v>
      </c>
      <c r="O30" s="364" t="e">
        <f>VLOOKUP(A30,počty!$AK$6:$FA$100,7,0)</f>
        <v>#N/A</v>
      </c>
    </row>
    <row r="31" spans="1:15" s="356" customFormat="1" ht="14.25" customHeight="1">
      <c r="A31" s="356">
        <v>26</v>
      </c>
      <c r="B31" s="357" t="e">
        <f>VLOOKUP(A31,počty!$AK$6:$FA$100,8,0)</f>
        <v>#N/A</v>
      </c>
      <c r="C31" s="358" t="e">
        <f>VLOOKUP(A31,počty!$AK$6:$FA$100,3,0)</f>
        <v>#N/A</v>
      </c>
      <c r="D31" s="359" t="e">
        <f>VLOOKUP(A31,počty!$AK$6:$FA$100,4,0)</f>
        <v>#N/A</v>
      </c>
      <c r="E31" s="359" t="e">
        <f>VLOOKUP(A31,počty!$AK$6:$FA$100,5,0)</f>
        <v>#N/A</v>
      </c>
      <c r="F31" s="360" t="e">
        <f>VLOOKUP(A31,počty!$AK$6:$FA$100,6,0)</f>
        <v>#N/A</v>
      </c>
      <c r="G31" s="361" t="e">
        <f>VLOOKUP(A31,počty!$AK$6:$FA$100,30,0)</f>
        <v>#N/A</v>
      </c>
      <c r="H31" s="362" t="e">
        <f>VLOOKUP(A31,počty!$AK$6:$FA$100,31,0)</f>
        <v>#N/A</v>
      </c>
      <c r="I31" s="361" t="e">
        <f>VLOOKUP(A31,počty!$AK$6:$FA$100,55,0)</f>
        <v>#N/A</v>
      </c>
      <c r="J31" s="363" t="e">
        <f>VLOOKUP(A31,počty!$AK$6:$FA$100,56,0)</f>
        <v>#N/A</v>
      </c>
      <c r="K31" s="361" t="e">
        <f>VLOOKUP(A31,počty!$AK$6:$FA$100,80,0)</f>
        <v>#N/A</v>
      </c>
      <c r="L31" s="362" t="e">
        <f>VLOOKUP(A31,počty!$AK$6:$FA$100,81,0)</f>
        <v>#N/A</v>
      </c>
      <c r="M31" s="361" t="e">
        <f>VLOOKUP(A31,počty!$AK$6:$FA$100,105,0)</f>
        <v>#N/A</v>
      </c>
      <c r="N31" s="362" t="e">
        <f>VLOOKUP(A31,počty!$AK$6:$FA$100,106,0)</f>
        <v>#N/A</v>
      </c>
      <c r="O31" s="364" t="e">
        <f>VLOOKUP(A31,počty!$AK$6:$FA$100,7,0)</f>
        <v>#N/A</v>
      </c>
    </row>
    <row r="32" spans="1:15" s="356" customFormat="1" ht="14.25" customHeight="1">
      <c r="A32" s="356">
        <v>27</v>
      </c>
      <c r="B32" s="357" t="e">
        <f>VLOOKUP(A32,počty!$AK$6:$FA$100,8,0)</f>
        <v>#N/A</v>
      </c>
      <c r="C32" s="358" t="e">
        <f>VLOOKUP(A32,počty!$AK$6:$FA$100,3,0)</f>
        <v>#N/A</v>
      </c>
      <c r="D32" s="359" t="e">
        <f>VLOOKUP(A32,počty!$AK$6:$FA$100,4,0)</f>
        <v>#N/A</v>
      </c>
      <c r="E32" s="359" t="e">
        <f>VLOOKUP(A32,počty!$AK$6:$FA$100,5,0)</f>
        <v>#N/A</v>
      </c>
      <c r="F32" s="360" t="e">
        <f>VLOOKUP(A32,počty!$AK$6:$FA$100,6,0)</f>
        <v>#N/A</v>
      </c>
      <c r="G32" s="361" t="e">
        <f>VLOOKUP(A32,počty!$AK$6:$FA$100,30,0)</f>
        <v>#N/A</v>
      </c>
      <c r="H32" s="362" t="e">
        <f>VLOOKUP(A32,počty!$AK$6:$FA$100,31,0)</f>
        <v>#N/A</v>
      </c>
      <c r="I32" s="361" t="e">
        <f>VLOOKUP(A32,počty!$AK$6:$FA$100,55,0)</f>
        <v>#N/A</v>
      </c>
      <c r="J32" s="363" t="e">
        <f>VLOOKUP(A32,počty!$AK$6:$FA$100,56,0)</f>
        <v>#N/A</v>
      </c>
      <c r="K32" s="361" t="e">
        <f>VLOOKUP(A32,počty!$AK$6:$FA$100,80,0)</f>
        <v>#N/A</v>
      </c>
      <c r="L32" s="362" t="e">
        <f>VLOOKUP(A32,počty!$AK$6:$FA$100,81,0)</f>
        <v>#N/A</v>
      </c>
      <c r="M32" s="361" t="e">
        <f>VLOOKUP(A32,počty!$AK$6:$FA$100,105,0)</f>
        <v>#N/A</v>
      </c>
      <c r="N32" s="362" t="e">
        <f>VLOOKUP(A32,počty!$AK$6:$FA$100,106,0)</f>
        <v>#N/A</v>
      </c>
      <c r="O32" s="364" t="e">
        <f>VLOOKUP(A32,počty!$AK$6:$FA$100,7,0)</f>
        <v>#N/A</v>
      </c>
    </row>
    <row r="33" spans="1:15" s="356" customFormat="1" ht="14.25" customHeight="1">
      <c r="A33" s="356">
        <v>28</v>
      </c>
      <c r="B33" s="357" t="e">
        <f>VLOOKUP(A33,počty!$AK$6:$FA$100,8,0)</f>
        <v>#N/A</v>
      </c>
      <c r="C33" s="358" t="e">
        <f>VLOOKUP(A33,počty!$AK$6:$FA$100,3,0)</f>
        <v>#N/A</v>
      </c>
      <c r="D33" s="359" t="e">
        <f>VLOOKUP(A33,počty!$AK$6:$FA$100,4,0)</f>
        <v>#N/A</v>
      </c>
      <c r="E33" s="359" t="e">
        <f>VLOOKUP(A33,počty!$AK$6:$FA$100,5,0)</f>
        <v>#N/A</v>
      </c>
      <c r="F33" s="360" t="e">
        <f>VLOOKUP(A33,počty!$AK$6:$FA$100,6,0)</f>
        <v>#N/A</v>
      </c>
      <c r="G33" s="361" t="e">
        <f>VLOOKUP(A33,počty!$AK$6:$FA$100,30,0)</f>
        <v>#N/A</v>
      </c>
      <c r="H33" s="362" t="e">
        <f>VLOOKUP(A33,počty!$AK$6:$FA$100,31,0)</f>
        <v>#N/A</v>
      </c>
      <c r="I33" s="361" t="e">
        <f>VLOOKUP(A33,počty!$AK$6:$FA$100,55,0)</f>
        <v>#N/A</v>
      </c>
      <c r="J33" s="363" t="e">
        <f>VLOOKUP(A33,počty!$AK$6:$FA$100,56,0)</f>
        <v>#N/A</v>
      </c>
      <c r="K33" s="361" t="e">
        <f>VLOOKUP(A33,počty!$AK$6:$FA$100,80,0)</f>
        <v>#N/A</v>
      </c>
      <c r="L33" s="362" t="e">
        <f>VLOOKUP(A33,počty!$AK$6:$FA$100,81,0)</f>
        <v>#N/A</v>
      </c>
      <c r="M33" s="361" t="e">
        <f>VLOOKUP(A33,počty!$AK$6:$FA$100,105,0)</f>
        <v>#N/A</v>
      </c>
      <c r="N33" s="362" t="e">
        <f>VLOOKUP(A33,počty!$AK$6:$FA$100,106,0)</f>
        <v>#N/A</v>
      </c>
      <c r="O33" s="364" t="e">
        <f>VLOOKUP(A33,počty!$AK$6:$FA$100,7,0)</f>
        <v>#N/A</v>
      </c>
    </row>
    <row r="34" spans="1:15" s="356" customFormat="1" ht="14.25" customHeight="1">
      <c r="A34" s="356">
        <v>29</v>
      </c>
      <c r="B34" s="357" t="e">
        <f>VLOOKUP(A34,počty!$AK$6:$FA$100,8,0)</f>
        <v>#N/A</v>
      </c>
      <c r="C34" s="358" t="e">
        <f>VLOOKUP(A34,počty!$AK$6:$FA$100,3,0)</f>
        <v>#N/A</v>
      </c>
      <c r="D34" s="359" t="e">
        <f>VLOOKUP(A34,počty!$AK$6:$FA$100,4,0)</f>
        <v>#N/A</v>
      </c>
      <c r="E34" s="359" t="e">
        <f>VLOOKUP(A34,počty!$AK$6:$FA$100,5,0)</f>
        <v>#N/A</v>
      </c>
      <c r="F34" s="360" t="e">
        <f>VLOOKUP(A34,počty!$AK$6:$FA$100,6,0)</f>
        <v>#N/A</v>
      </c>
      <c r="G34" s="361" t="e">
        <f>VLOOKUP(A34,počty!$AK$6:$FA$100,30,0)</f>
        <v>#N/A</v>
      </c>
      <c r="H34" s="362" t="e">
        <f>VLOOKUP(A34,počty!$AK$6:$FA$100,31,0)</f>
        <v>#N/A</v>
      </c>
      <c r="I34" s="361" t="e">
        <f>VLOOKUP(A34,počty!$AK$6:$FA$100,55,0)</f>
        <v>#N/A</v>
      </c>
      <c r="J34" s="363" t="e">
        <f>VLOOKUP(A34,počty!$AK$6:$FA$100,56,0)</f>
        <v>#N/A</v>
      </c>
      <c r="K34" s="361" t="e">
        <f>VLOOKUP(A34,počty!$AK$6:$FA$100,80,0)</f>
        <v>#N/A</v>
      </c>
      <c r="L34" s="362" t="e">
        <f>VLOOKUP(A34,počty!$AK$6:$FA$100,81,0)</f>
        <v>#N/A</v>
      </c>
      <c r="M34" s="361" t="e">
        <f>VLOOKUP(A34,počty!$AK$6:$FA$100,105,0)</f>
        <v>#N/A</v>
      </c>
      <c r="N34" s="362" t="e">
        <f>VLOOKUP(A34,počty!$AK$6:$FA$100,106,0)</f>
        <v>#N/A</v>
      </c>
      <c r="O34" s="364" t="e">
        <f>VLOOKUP(A34,počty!$AK$6:$FA$100,7,0)</f>
        <v>#N/A</v>
      </c>
    </row>
    <row r="35" spans="1:15" s="356" customFormat="1" ht="14.25" customHeight="1">
      <c r="A35" s="356">
        <v>30</v>
      </c>
      <c r="B35" s="357" t="e">
        <f>VLOOKUP(A35,počty!$AK$6:$FA$100,8,0)</f>
        <v>#N/A</v>
      </c>
      <c r="C35" s="358" t="e">
        <f>VLOOKUP(A35,počty!$AK$6:$FA$100,3,0)</f>
        <v>#N/A</v>
      </c>
      <c r="D35" s="359" t="e">
        <f>VLOOKUP(A35,počty!$AK$6:$FA$100,4,0)</f>
        <v>#N/A</v>
      </c>
      <c r="E35" s="359" t="e">
        <f>VLOOKUP(A35,počty!$AK$6:$FA$100,5,0)</f>
        <v>#N/A</v>
      </c>
      <c r="F35" s="360" t="e">
        <f>VLOOKUP(A35,počty!$AK$6:$FA$100,6,0)</f>
        <v>#N/A</v>
      </c>
      <c r="G35" s="361" t="e">
        <f>VLOOKUP(A35,počty!$AK$6:$FA$100,30,0)</f>
        <v>#N/A</v>
      </c>
      <c r="H35" s="362" t="e">
        <f>VLOOKUP(A35,počty!$AK$6:$FA$100,31,0)</f>
        <v>#N/A</v>
      </c>
      <c r="I35" s="361" t="e">
        <f>VLOOKUP(A35,počty!$AK$6:$FA$100,55,0)</f>
        <v>#N/A</v>
      </c>
      <c r="J35" s="363" t="e">
        <f>VLOOKUP(A35,počty!$AK$6:$FA$100,56,0)</f>
        <v>#N/A</v>
      </c>
      <c r="K35" s="361" t="e">
        <f>VLOOKUP(A35,počty!$AK$6:$FA$100,80,0)</f>
        <v>#N/A</v>
      </c>
      <c r="L35" s="362" t="e">
        <f>VLOOKUP(A35,počty!$AK$6:$FA$100,81,0)</f>
        <v>#N/A</v>
      </c>
      <c r="M35" s="361" t="e">
        <f>VLOOKUP(A35,počty!$AK$6:$FA$100,105,0)</f>
        <v>#N/A</v>
      </c>
      <c r="N35" s="362" t="e">
        <f>VLOOKUP(A35,počty!$AK$6:$FA$100,106,0)</f>
        <v>#N/A</v>
      </c>
      <c r="O35" s="364" t="e">
        <f>VLOOKUP(A35,počty!$AK$6:$FA$100,7,0)</f>
        <v>#N/A</v>
      </c>
    </row>
    <row r="36" spans="1:15" s="356" customFormat="1" ht="14.25" customHeight="1">
      <c r="A36" s="356">
        <v>31</v>
      </c>
      <c r="B36" s="357" t="e">
        <f>VLOOKUP(A36,počty!$AK$6:$FA$100,8,0)</f>
        <v>#N/A</v>
      </c>
      <c r="C36" s="358" t="e">
        <f>VLOOKUP(A36,počty!$AK$6:$FA$100,3,0)</f>
        <v>#N/A</v>
      </c>
      <c r="D36" s="359" t="e">
        <f>VLOOKUP(A36,počty!$AK$6:$FA$100,4,0)</f>
        <v>#N/A</v>
      </c>
      <c r="E36" s="359" t="e">
        <f>VLOOKUP(A36,počty!$AK$6:$FA$100,5,0)</f>
        <v>#N/A</v>
      </c>
      <c r="F36" s="360" t="e">
        <f>VLOOKUP(A36,počty!$AK$6:$FA$100,6,0)</f>
        <v>#N/A</v>
      </c>
      <c r="G36" s="361" t="e">
        <f>VLOOKUP(A36,počty!$AK$6:$FA$100,30,0)</f>
        <v>#N/A</v>
      </c>
      <c r="H36" s="362" t="e">
        <f>VLOOKUP(A36,počty!$AK$6:$FA$100,31,0)</f>
        <v>#N/A</v>
      </c>
      <c r="I36" s="361" t="e">
        <f>VLOOKUP(A36,počty!$AK$6:$FA$100,55,0)</f>
        <v>#N/A</v>
      </c>
      <c r="J36" s="363" t="e">
        <f>VLOOKUP(A36,počty!$AK$6:$FA$100,56,0)</f>
        <v>#N/A</v>
      </c>
      <c r="K36" s="361" t="e">
        <f>VLOOKUP(A36,počty!$AK$6:$FA$100,80,0)</f>
        <v>#N/A</v>
      </c>
      <c r="L36" s="362" t="e">
        <f>VLOOKUP(A36,počty!$AK$6:$FA$100,81,0)</f>
        <v>#N/A</v>
      </c>
      <c r="M36" s="361" t="e">
        <f>VLOOKUP(A36,počty!$AK$6:$FA$100,105,0)</f>
        <v>#N/A</v>
      </c>
      <c r="N36" s="362" t="e">
        <f>VLOOKUP(A36,počty!$AK$6:$FA$100,106,0)</f>
        <v>#N/A</v>
      </c>
      <c r="O36" s="364" t="e">
        <f>VLOOKUP(A36,počty!$AK$6:$FA$100,7,0)</f>
        <v>#N/A</v>
      </c>
    </row>
    <row r="37" spans="1:15" s="356" customFormat="1" ht="14.25" customHeight="1">
      <c r="A37" s="356">
        <v>32</v>
      </c>
      <c r="B37" s="357" t="e">
        <f>VLOOKUP(A37,počty!$AK$6:$FA$100,8,0)</f>
        <v>#N/A</v>
      </c>
      <c r="C37" s="358" t="e">
        <f>VLOOKUP(A37,počty!$AK$6:$FA$100,3,0)</f>
        <v>#N/A</v>
      </c>
      <c r="D37" s="359" t="e">
        <f>VLOOKUP(A37,počty!$AK$6:$FA$100,4,0)</f>
        <v>#N/A</v>
      </c>
      <c r="E37" s="359" t="e">
        <f>VLOOKUP(A37,počty!$AK$6:$FA$100,5,0)</f>
        <v>#N/A</v>
      </c>
      <c r="F37" s="360" t="e">
        <f>VLOOKUP(A37,počty!$AK$6:$FA$100,6,0)</f>
        <v>#N/A</v>
      </c>
      <c r="G37" s="361" t="e">
        <f>VLOOKUP(A37,počty!$AK$6:$FA$100,30,0)</f>
        <v>#N/A</v>
      </c>
      <c r="H37" s="362" t="e">
        <f>VLOOKUP(A37,počty!$AK$6:$FA$100,31,0)</f>
        <v>#N/A</v>
      </c>
      <c r="I37" s="361" t="e">
        <f>VLOOKUP(A37,počty!$AK$6:$FA$100,55,0)</f>
        <v>#N/A</v>
      </c>
      <c r="J37" s="363" t="e">
        <f>VLOOKUP(A37,počty!$AK$6:$FA$100,56,0)</f>
        <v>#N/A</v>
      </c>
      <c r="K37" s="361" t="e">
        <f>VLOOKUP(A37,počty!$AK$6:$FA$100,80,0)</f>
        <v>#N/A</v>
      </c>
      <c r="L37" s="362" t="e">
        <f>VLOOKUP(A37,počty!$AK$6:$FA$100,81,0)</f>
        <v>#N/A</v>
      </c>
      <c r="M37" s="361" t="e">
        <f>VLOOKUP(A37,počty!$AK$6:$FA$100,105,0)</f>
        <v>#N/A</v>
      </c>
      <c r="N37" s="362" t="e">
        <f>VLOOKUP(A37,počty!$AK$6:$FA$100,106,0)</f>
        <v>#N/A</v>
      </c>
      <c r="O37" s="364" t="e">
        <f>VLOOKUP(A37,počty!$AK$6:$FA$100,7,0)</f>
        <v>#N/A</v>
      </c>
    </row>
    <row r="38" spans="1:15" s="356" customFormat="1" ht="14.25" customHeight="1">
      <c r="A38" s="356">
        <v>33</v>
      </c>
      <c r="B38" s="357" t="e">
        <f>VLOOKUP(A38,počty!$AK$6:$FA$100,8,0)</f>
        <v>#N/A</v>
      </c>
      <c r="C38" s="358" t="e">
        <f>VLOOKUP(A38,počty!$AK$6:$FA$100,3,0)</f>
        <v>#N/A</v>
      </c>
      <c r="D38" s="359" t="e">
        <f>VLOOKUP(A38,počty!$AK$6:$FA$100,4,0)</f>
        <v>#N/A</v>
      </c>
      <c r="E38" s="359" t="e">
        <f>VLOOKUP(A38,počty!$AK$6:$FA$100,5,0)</f>
        <v>#N/A</v>
      </c>
      <c r="F38" s="360" t="e">
        <f>VLOOKUP(A38,počty!$AK$6:$FA$100,6,0)</f>
        <v>#N/A</v>
      </c>
      <c r="G38" s="361" t="e">
        <f>VLOOKUP(A38,počty!$AK$6:$FA$100,30,0)</f>
        <v>#N/A</v>
      </c>
      <c r="H38" s="362" t="e">
        <f>VLOOKUP(A38,počty!$AK$6:$FA$100,31,0)</f>
        <v>#N/A</v>
      </c>
      <c r="I38" s="361" t="e">
        <f>VLOOKUP(A38,počty!$AK$6:$FA$100,55,0)</f>
        <v>#N/A</v>
      </c>
      <c r="J38" s="363" t="e">
        <f>VLOOKUP(A38,počty!$AK$6:$FA$100,56,0)</f>
        <v>#N/A</v>
      </c>
      <c r="K38" s="361" t="e">
        <f>VLOOKUP(A38,počty!$AK$6:$FA$100,80,0)</f>
        <v>#N/A</v>
      </c>
      <c r="L38" s="362" t="e">
        <f>VLOOKUP(A38,počty!$AK$6:$FA$100,81,0)</f>
        <v>#N/A</v>
      </c>
      <c r="M38" s="361" t="e">
        <f>VLOOKUP(A38,počty!$AK$6:$FA$100,105,0)</f>
        <v>#N/A</v>
      </c>
      <c r="N38" s="362" t="e">
        <f>VLOOKUP(A38,počty!$AK$6:$FA$100,106,0)</f>
        <v>#N/A</v>
      </c>
      <c r="O38" s="364" t="e">
        <f>VLOOKUP(A38,počty!$AK$6:$FA$100,7,0)</f>
        <v>#N/A</v>
      </c>
    </row>
    <row r="39" spans="1:15" s="356" customFormat="1" ht="14.25" customHeight="1">
      <c r="A39" s="356">
        <v>34</v>
      </c>
      <c r="B39" s="357" t="e">
        <f>VLOOKUP(A39,počty!$AK$6:$FA$100,8,0)</f>
        <v>#N/A</v>
      </c>
      <c r="C39" s="358" t="e">
        <f>VLOOKUP(A39,počty!$AK$6:$FA$100,3,0)</f>
        <v>#N/A</v>
      </c>
      <c r="D39" s="359" t="e">
        <f>VLOOKUP(A39,počty!$AK$6:$FA$100,4,0)</f>
        <v>#N/A</v>
      </c>
      <c r="E39" s="359" t="e">
        <f>VLOOKUP(A39,počty!$AK$6:$FA$100,5,0)</f>
        <v>#N/A</v>
      </c>
      <c r="F39" s="360" t="e">
        <f>VLOOKUP(A39,počty!$AK$6:$FA$100,6,0)</f>
        <v>#N/A</v>
      </c>
      <c r="G39" s="361" t="e">
        <f>VLOOKUP(A39,počty!$AK$6:$FA$100,30,0)</f>
        <v>#N/A</v>
      </c>
      <c r="H39" s="362" t="e">
        <f>VLOOKUP(A39,počty!$AK$6:$FA$100,31,0)</f>
        <v>#N/A</v>
      </c>
      <c r="I39" s="361" t="e">
        <f>VLOOKUP(A39,počty!$AK$6:$FA$100,55,0)</f>
        <v>#N/A</v>
      </c>
      <c r="J39" s="363" t="e">
        <f>VLOOKUP(A39,počty!$AK$6:$FA$100,56,0)</f>
        <v>#N/A</v>
      </c>
      <c r="K39" s="361" t="e">
        <f>VLOOKUP(A39,počty!$AK$6:$FA$100,80,0)</f>
        <v>#N/A</v>
      </c>
      <c r="L39" s="362" t="e">
        <f>VLOOKUP(A39,počty!$AK$6:$FA$100,81,0)</f>
        <v>#N/A</v>
      </c>
      <c r="M39" s="361" t="e">
        <f>VLOOKUP(A39,počty!$AK$6:$FA$100,105,0)</f>
        <v>#N/A</v>
      </c>
      <c r="N39" s="362" t="e">
        <f>VLOOKUP(A39,počty!$AK$6:$FA$100,106,0)</f>
        <v>#N/A</v>
      </c>
      <c r="O39" s="364" t="e">
        <f>VLOOKUP(A39,počty!$AK$6:$FA$100,7,0)</f>
        <v>#N/A</v>
      </c>
    </row>
    <row r="40" spans="1:15" s="356" customFormat="1" ht="14.25" customHeight="1">
      <c r="A40" s="356">
        <v>35</v>
      </c>
      <c r="B40" s="357" t="e">
        <f>VLOOKUP(A40,počty!$AK$6:$FA$100,8,0)</f>
        <v>#N/A</v>
      </c>
      <c r="C40" s="358" t="e">
        <f>VLOOKUP(A40,počty!$AK$6:$FA$100,3,0)</f>
        <v>#N/A</v>
      </c>
      <c r="D40" s="359" t="e">
        <f>VLOOKUP(A40,počty!$AK$6:$FA$100,4,0)</f>
        <v>#N/A</v>
      </c>
      <c r="E40" s="359" t="e">
        <f>VLOOKUP(A40,počty!$AK$6:$FA$100,5,0)</f>
        <v>#N/A</v>
      </c>
      <c r="F40" s="360" t="e">
        <f>VLOOKUP(A40,počty!$AK$6:$FA$100,6,0)</f>
        <v>#N/A</v>
      </c>
      <c r="G40" s="361" t="e">
        <f>VLOOKUP(A40,počty!$AK$6:$FA$100,30,0)</f>
        <v>#N/A</v>
      </c>
      <c r="H40" s="362" t="e">
        <f>VLOOKUP(A40,počty!$AK$6:$FA$100,31,0)</f>
        <v>#N/A</v>
      </c>
      <c r="I40" s="361" t="e">
        <f>VLOOKUP(A40,počty!$AK$6:$FA$100,55,0)</f>
        <v>#N/A</v>
      </c>
      <c r="J40" s="363" t="e">
        <f>VLOOKUP(A40,počty!$AK$6:$FA$100,56,0)</f>
        <v>#N/A</v>
      </c>
      <c r="K40" s="361" t="e">
        <f>VLOOKUP(A40,počty!$AK$6:$FA$100,80,0)</f>
        <v>#N/A</v>
      </c>
      <c r="L40" s="362" t="e">
        <f>VLOOKUP(A40,počty!$AK$6:$FA$100,81,0)</f>
        <v>#N/A</v>
      </c>
      <c r="M40" s="361" t="e">
        <f>VLOOKUP(A40,počty!$AK$6:$FA$100,105,0)</f>
        <v>#N/A</v>
      </c>
      <c r="N40" s="362" t="e">
        <f>VLOOKUP(A40,počty!$AK$6:$FA$100,106,0)</f>
        <v>#N/A</v>
      </c>
      <c r="O40" s="364" t="e">
        <f>VLOOKUP(A40,počty!$AK$6:$FA$100,7,0)</f>
        <v>#N/A</v>
      </c>
    </row>
    <row r="41" spans="1:15" s="356" customFormat="1" ht="14.25" customHeight="1">
      <c r="A41" s="356">
        <v>36</v>
      </c>
      <c r="B41" s="357" t="e">
        <f>VLOOKUP(A41,počty!$AK$6:$FA$100,8,0)</f>
        <v>#N/A</v>
      </c>
      <c r="C41" s="358" t="e">
        <f>VLOOKUP(A41,počty!$AK$6:$FA$100,3,0)</f>
        <v>#N/A</v>
      </c>
      <c r="D41" s="359" t="e">
        <f>VLOOKUP(A41,počty!$AK$6:$FA$100,4,0)</f>
        <v>#N/A</v>
      </c>
      <c r="E41" s="359" t="e">
        <f>VLOOKUP(A41,počty!$AK$6:$FA$100,5,0)</f>
        <v>#N/A</v>
      </c>
      <c r="F41" s="360" t="e">
        <f>VLOOKUP(A41,počty!$AK$6:$FA$100,6,0)</f>
        <v>#N/A</v>
      </c>
      <c r="G41" s="361" t="e">
        <f>VLOOKUP(A41,počty!$AK$6:$FA$100,30,0)</f>
        <v>#N/A</v>
      </c>
      <c r="H41" s="362" t="e">
        <f>VLOOKUP(A41,počty!$AK$6:$FA$100,31,0)</f>
        <v>#N/A</v>
      </c>
      <c r="I41" s="361" t="e">
        <f>VLOOKUP(A41,počty!$AK$6:$FA$100,55,0)</f>
        <v>#N/A</v>
      </c>
      <c r="J41" s="363" t="e">
        <f>VLOOKUP(A41,počty!$AK$6:$FA$100,56,0)</f>
        <v>#N/A</v>
      </c>
      <c r="K41" s="361" t="e">
        <f>VLOOKUP(A41,počty!$AK$6:$FA$100,80,0)</f>
        <v>#N/A</v>
      </c>
      <c r="L41" s="362" t="e">
        <f>VLOOKUP(A41,počty!$AK$6:$FA$100,81,0)</f>
        <v>#N/A</v>
      </c>
      <c r="M41" s="361" t="e">
        <f>VLOOKUP(A41,počty!$AK$6:$FA$100,105,0)</f>
        <v>#N/A</v>
      </c>
      <c r="N41" s="362" t="e">
        <f>VLOOKUP(A41,počty!$AK$6:$FA$100,106,0)</f>
        <v>#N/A</v>
      </c>
      <c r="O41" s="364" t="e">
        <f>VLOOKUP(A41,počty!$AK$6:$FA$100,7,0)</f>
        <v>#N/A</v>
      </c>
    </row>
    <row r="42" spans="1:15" s="356" customFormat="1" ht="14.25" customHeight="1">
      <c r="A42" s="356">
        <v>37</v>
      </c>
      <c r="B42" s="357" t="e">
        <f>VLOOKUP(A42,počty!$AK$6:$FA$100,8,0)</f>
        <v>#N/A</v>
      </c>
      <c r="C42" s="358" t="e">
        <f>VLOOKUP(A42,počty!$AK$6:$FA$100,3,0)</f>
        <v>#N/A</v>
      </c>
      <c r="D42" s="359" t="e">
        <f>VLOOKUP(A42,počty!$AK$6:$FA$100,4,0)</f>
        <v>#N/A</v>
      </c>
      <c r="E42" s="359" t="e">
        <f>VLOOKUP(A42,počty!$AK$6:$FA$100,5,0)</f>
        <v>#N/A</v>
      </c>
      <c r="F42" s="360" t="e">
        <f>VLOOKUP(A42,počty!$AK$6:$FA$100,6,0)</f>
        <v>#N/A</v>
      </c>
      <c r="G42" s="361" t="e">
        <f>VLOOKUP(A42,počty!$AK$6:$FA$100,30,0)</f>
        <v>#N/A</v>
      </c>
      <c r="H42" s="362" t="e">
        <f>VLOOKUP(A42,počty!$AK$6:$FA$100,31,0)</f>
        <v>#N/A</v>
      </c>
      <c r="I42" s="361" t="e">
        <f>VLOOKUP(A42,počty!$AK$6:$FA$100,55,0)</f>
        <v>#N/A</v>
      </c>
      <c r="J42" s="363" t="e">
        <f>VLOOKUP(A42,počty!$AK$6:$FA$100,56,0)</f>
        <v>#N/A</v>
      </c>
      <c r="K42" s="361" t="e">
        <f>VLOOKUP(A42,počty!$AK$6:$FA$100,80,0)</f>
        <v>#N/A</v>
      </c>
      <c r="L42" s="362" t="e">
        <f>VLOOKUP(A42,počty!$AK$6:$FA$100,81,0)</f>
        <v>#N/A</v>
      </c>
      <c r="M42" s="361" t="e">
        <f>VLOOKUP(A42,počty!$AK$6:$FA$100,105,0)</f>
        <v>#N/A</v>
      </c>
      <c r="N42" s="362" t="e">
        <f>VLOOKUP(A42,počty!$AK$6:$FA$100,106,0)</f>
        <v>#N/A</v>
      </c>
      <c r="O42" s="364" t="e">
        <f>VLOOKUP(A42,počty!$AK$6:$FA$100,7,0)</f>
        <v>#N/A</v>
      </c>
    </row>
    <row r="43" spans="1:15" s="356" customFormat="1" ht="14.25" customHeight="1">
      <c r="A43" s="356">
        <v>38</v>
      </c>
      <c r="B43" s="357" t="e">
        <f>VLOOKUP(A43,počty!$AK$6:$FA$100,8,0)</f>
        <v>#N/A</v>
      </c>
      <c r="C43" s="358" t="e">
        <f>VLOOKUP(A43,počty!$AK$6:$FA$100,3,0)</f>
        <v>#N/A</v>
      </c>
      <c r="D43" s="359" t="e">
        <f>VLOOKUP(A43,počty!$AK$6:$FA$100,4,0)</f>
        <v>#N/A</v>
      </c>
      <c r="E43" s="359" t="e">
        <f>VLOOKUP(A43,počty!$AK$6:$FA$100,5,0)</f>
        <v>#N/A</v>
      </c>
      <c r="F43" s="360" t="e">
        <f>VLOOKUP(A43,počty!$AK$6:$FA$100,6,0)</f>
        <v>#N/A</v>
      </c>
      <c r="G43" s="361" t="e">
        <f>VLOOKUP(A43,počty!$AK$6:$FA$100,30,0)</f>
        <v>#N/A</v>
      </c>
      <c r="H43" s="362" t="e">
        <f>VLOOKUP(A43,počty!$AK$6:$FA$100,31,0)</f>
        <v>#N/A</v>
      </c>
      <c r="I43" s="361" t="e">
        <f>VLOOKUP(A43,počty!$AK$6:$FA$100,55,0)</f>
        <v>#N/A</v>
      </c>
      <c r="J43" s="363" t="e">
        <f>VLOOKUP(A43,počty!$AK$6:$FA$100,56,0)</f>
        <v>#N/A</v>
      </c>
      <c r="K43" s="361" t="e">
        <f>VLOOKUP(A43,počty!$AK$6:$FA$100,80,0)</f>
        <v>#N/A</v>
      </c>
      <c r="L43" s="362" t="e">
        <f>VLOOKUP(A43,počty!$AK$6:$FA$100,81,0)</f>
        <v>#N/A</v>
      </c>
      <c r="M43" s="361" t="e">
        <f>VLOOKUP(A43,počty!$AK$6:$FA$100,105,0)</f>
        <v>#N/A</v>
      </c>
      <c r="N43" s="362" t="e">
        <f>VLOOKUP(A43,počty!$AK$6:$FA$100,106,0)</f>
        <v>#N/A</v>
      </c>
      <c r="O43" s="364" t="e">
        <f>VLOOKUP(A43,počty!$AK$6:$FA$100,7,0)</f>
        <v>#N/A</v>
      </c>
    </row>
    <row r="44" spans="1:15" s="356" customFormat="1" ht="14.25" customHeight="1">
      <c r="A44" s="356">
        <v>39</v>
      </c>
      <c r="B44" s="357" t="e">
        <f>VLOOKUP(A44,počty!$AK$6:$FA$100,8,0)</f>
        <v>#N/A</v>
      </c>
      <c r="C44" s="358" t="e">
        <f>VLOOKUP(A44,počty!$AK$6:$FA$100,3,0)</f>
        <v>#N/A</v>
      </c>
      <c r="D44" s="359" t="e">
        <f>VLOOKUP(A44,počty!$AK$6:$FA$100,4,0)</f>
        <v>#N/A</v>
      </c>
      <c r="E44" s="359" t="e">
        <f>VLOOKUP(A44,počty!$AK$6:$FA$100,5,0)</f>
        <v>#N/A</v>
      </c>
      <c r="F44" s="360" t="e">
        <f>VLOOKUP(A44,počty!$AK$6:$FA$100,6,0)</f>
        <v>#N/A</v>
      </c>
      <c r="G44" s="361" t="e">
        <f>VLOOKUP(A44,počty!$AK$6:$FA$100,30,0)</f>
        <v>#N/A</v>
      </c>
      <c r="H44" s="362" t="e">
        <f>VLOOKUP(A44,počty!$AK$6:$FA$100,31,0)</f>
        <v>#N/A</v>
      </c>
      <c r="I44" s="361" t="e">
        <f>VLOOKUP(A44,počty!$AK$6:$FA$100,55,0)</f>
        <v>#N/A</v>
      </c>
      <c r="J44" s="363" t="e">
        <f>VLOOKUP(A44,počty!$AK$6:$FA$100,56,0)</f>
        <v>#N/A</v>
      </c>
      <c r="K44" s="361" t="e">
        <f>VLOOKUP(A44,počty!$AK$6:$FA$100,80,0)</f>
        <v>#N/A</v>
      </c>
      <c r="L44" s="362" t="e">
        <f>VLOOKUP(A44,počty!$AK$6:$FA$100,81,0)</f>
        <v>#N/A</v>
      </c>
      <c r="M44" s="361" t="e">
        <f>VLOOKUP(A44,počty!$AK$6:$FA$100,105,0)</f>
        <v>#N/A</v>
      </c>
      <c r="N44" s="362" t="e">
        <f>VLOOKUP(A44,počty!$AK$6:$FA$100,106,0)</f>
        <v>#N/A</v>
      </c>
      <c r="O44" s="364" t="e">
        <f>VLOOKUP(A44,počty!$AK$6:$FA$100,7,0)</f>
        <v>#N/A</v>
      </c>
    </row>
    <row r="45" spans="1:15" s="356" customFormat="1" ht="14.25" customHeight="1">
      <c r="A45" s="356">
        <v>40</v>
      </c>
      <c r="B45" s="357" t="e">
        <f>VLOOKUP(A45,počty!$AK$6:$FA$100,8,0)</f>
        <v>#N/A</v>
      </c>
      <c r="C45" s="358" t="e">
        <f>VLOOKUP(A45,počty!$AK$6:$FA$100,3,0)</f>
        <v>#N/A</v>
      </c>
      <c r="D45" s="359" t="e">
        <f>VLOOKUP(A45,počty!$AK$6:$FA$100,4,0)</f>
        <v>#N/A</v>
      </c>
      <c r="E45" s="359" t="e">
        <f>VLOOKUP(A45,počty!$AK$6:$FA$100,5,0)</f>
        <v>#N/A</v>
      </c>
      <c r="F45" s="360" t="e">
        <f>VLOOKUP(A45,počty!$AK$6:$FA$100,6,0)</f>
        <v>#N/A</v>
      </c>
      <c r="G45" s="361" t="e">
        <f>VLOOKUP(A45,počty!$AK$6:$FA$100,30,0)</f>
        <v>#N/A</v>
      </c>
      <c r="H45" s="362" t="e">
        <f>VLOOKUP(A45,počty!$AK$6:$FA$100,31,0)</f>
        <v>#N/A</v>
      </c>
      <c r="I45" s="361" t="e">
        <f>VLOOKUP(A45,počty!$AK$6:$FA$100,55,0)</f>
        <v>#N/A</v>
      </c>
      <c r="J45" s="363" t="e">
        <f>VLOOKUP(A45,počty!$AK$6:$FA$100,56,0)</f>
        <v>#N/A</v>
      </c>
      <c r="K45" s="361" t="e">
        <f>VLOOKUP(A45,počty!$AK$6:$FA$100,80,0)</f>
        <v>#N/A</v>
      </c>
      <c r="L45" s="362" t="e">
        <f>VLOOKUP(A45,počty!$AK$6:$FA$100,81,0)</f>
        <v>#N/A</v>
      </c>
      <c r="M45" s="361" t="e">
        <f>VLOOKUP(A45,počty!$AK$6:$FA$100,105,0)</f>
        <v>#N/A</v>
      </c>
      <c r="N45" s="362" t="e">
        <f>VLOOKUP(A45,počty!$AK$6:$FA$100,106,0)</f>
        <v>#N/A</v>
      </c>
      <c r="O45" s="364" t="e">
        <f>VLOOKUP(A45,počty!$AK$6:$FA$100,7,0)</f>
        <v>#N/A</v>
      </c>
    </row>
    <row r="46" spans="1:15" s="356" customFormat="1" ht="14.25" customHeight="1">
      <c r="A46" s="356">
        <v>41</v>
      </c>
      <c r="B46" s="357" t="e">
        <f>VLOOKUP(A46,počty!$AK$6:$FA$100,8,0)</f>
        <v>#N/A</v>
      </c>
      <c r="C46" s="358" t="e">
        <f>VLOOKUP(A46,počty!$AK$6:$FA$100,3,0)</f>
        <v>#N/A</v>
      </c>
      <c r="D46" s="359" t="e">
        <f>VLOOKUP(A46,počty!$AK$6:$FA$100,4,0)</f>
        <v>#N/A</v>
      </c>
      <c r="E46" s="359" t="e">
        <f>VLOOKUP(A46,počty!$AK$6:$FA$100,5,0)</f>
        <v>#N/A</v>
      </c>
      <c r="F46" s="360" t="e">
        <f>VLOOKUP(A46,počty!$AK$6:$FA$100,6,0)</f>
        <v>#N/A</v>
      </c>
      <c r="G46" s="361" t="e">
        <f>VLOOKUP(A46,počty!$AK$6:$FA$100,30,0)</f>
        <v>#N/A</v>
      </c>
      <c r="H46" s="362" t="e">
        <f>VLOOKUP(A46,počty!$AK$6:$FA$100,31,0)</f>
        <v>#N/A</v>
      </c>
      <c r="I46" s="361" t="e">
        <f>VLOOKUP(A46,počty!$AK$6:$FA$100,55,0)</f>
        <v>#N/A</v>
      </c>
      <c r="J46" s="363" t="e">
        <f>VLOOKUP(A46,počty!$AK$6:$FA$100,56,0)</f>
        <v>#N/A</v>
      </c>
      <c r="K46" s="361" t="e">
        <f>VLOOKUP(A46,počty!$AK$6:$FA$100,80,0)</f>
        <v>#N/A</v>
      </c>
      <c r="L46" s="362" t="e">
        <f>VLOOKUP(A46,počty!$AK$6:$FA$100,81,0)</f>
        <v>#N/A</v>
      </c>
      <c r="M46" s="361" t="e">
        <f>VLOOKUP(A46,počty!$AK$6:$FA$100,105,0)</f>
        <v>#N/A</v>
      </c>
      <c r="N46" s="362" t="e">
        <f>VLOOKUP(A46,počty!$AK$6:$FA$100,106,0)</f>
        <v>#N/A</v>
      </c>
      <c r="O46" s="364" t="e">
        <f>VLOOKUP(A46,počty!$AK$6:$FA$100,7,0)</f>
        <v>#N/A</v>
      </c>
    </row>
    <row r="47" spans="1:15" s="356" customFormat="1" ht="14.25" customHeight="1">
      <c r="A47" s="356">
        <v>42</v>
      </c>
      <c r="B47" s="357" t="e">
        <f>VLOOKUP(A47,počty!$AK$6:$FA$100,8,0)</f>
        <v>#N/A</v>
      </c>
      <c r="C47" s="358" t="e">
        <f>VLOOKUP(A47,počty!$AK$6:$FA$100,3,0)</f>
        <v>#N/A</v>
      </c>
      <c r="D47" s="359" t="e">
        <f>VLOOKUP(A47,počty!$AK$6:$FA$100,4,0)</f>
        <v>#N/A</v>
      </c>
      <c r="E47" s="359" t="e">
        <f>VLOOKUP(A47,počty!$AK$6:$FA$100,5,0)</f>
        <v>#N/A</v>
      </c>
      <c r="F47" s="360" t="e">
        <f>VLOOKUP(A47,počty!$AK$6:$FA$100,6,0)</f>
        <v>#N/A</v>
      </c>
      <c r="G47" s="361" t="e">
        <f>VLOOKUP(A47,počty!$AK$6:$FA$100,30,0)</f>
        <v>#N/A</v>
      </c>
      <c r="H47" s="362" t="e">
        <f>VLOOKUP(A47,počty!$AK$6:$FA$100,31,0)</f>
        <v>#N/A</v>
      </c>
      <c r="I47" s="361" t="e">
        <f>VLOOKUP(A47,počty!$AK$6:$FA$100,55,0)</f>
        <v>#N/A</v>
      </c>
      <c r="J47" s="363" t="e">
        <f>VLOOKUP(A47,počty!$AK$6:$FA$100,56,0)</f>
        <v>#N/A</v>
      </c>
      <c r="K47" s="361" t="e">
        <f>VLOOKUP(A47,počty!$AK$6:$FA$100,80,0)</f>
        <v>#N/A</v>
      </c>
      <c r="L47" s="362" t="e">
        <f>VLOOKUP(A47,počty!$AK$6:$FA$100,81,0)</f>
        <v>#N/A</v>
      </c>
      <c r="M47" s="361" t="e">
        <f>VLOOKUP(A47,počty!$AK$6:$FA$100,105,0)</f>
        <v>#N/A</v>
      </c>
      <c r="N47" s="362" t="e">
        <f>VLOOKUP(A47,počty!$AK$6:$FA$100,106,0)</f>
        <v>#N/A</v>
      </c>
      <c r="O47" s="364" t="e">
        <f>VLOOKUP(A47,počty!$AK$6:$FA$100,7,0)</f>
        <v>#N/A</v>
      </c>
    </row>
    <row r="48" spans="1:15" s="356" customFormat="1" ht="14.25" customHeight="1">
      <c r="A48" s="356">
        <v>43</v>
      </c>
      <c r="B48" s="357" t="e">
        <f>VLOOKUP(A48,počty!$AK$6:$FA$100,8,0)</f>
        <v>#N/A</v>
      </c>
      <c r="C48" s="358" t="e">
        <f>VLOOKUP(A48,počty!$AK$6:$FA$100,3,0)</f>
        <v>#N/A</v>
      </c>
      <c r="D48" s="359" t="e">
        <f>VLOOKUP(A48,počty!$AK$6:$FA$100,4,0)</f>
        <v>#N/A</v>
      </c>
      <c r="E48" s="359" t="e">
        <f>VLOOKUP(A48,počty!$AK$6:$FA$100,5,0)</f>
        <v>#N/A</v>
      </c>
      <c r="F48" s="360" t="e">
        <f>VLOOKUP(A48,počty!$AK$6:$FA$100,6,0)</f>
        <v>#N/A</v>
      </c>
      <c r="G48" s="361" t="e">
        <f>VLOOKUP(A48,počty!$AK$6:$FA$100,30,0)</f>
        <v>#N/A</v>
      </c>
      <c r="H48" s="362" t="e">
        <f>VLOOKUP(A48,počty!$AK$6:$FA$100,31,0)</f>
        <v>#N/A</v>
      </c>
      <c r="I48" s="361" t="e">
        <f>VLOOKUP(A48,počty!$AK$6:$FA$100,55,0)</f>
        <v>#N/A</v>
      </c>
      <c r="J48" s="363" t="e">
        <f>VLOOKUP(A48,počty!$AK$6:$FA$100,56,0)</f>
        <v>#N/A</v>
      </c>
      <c r="K48" s="361" t="e">
        <f>VLOOKUP(A48,počty!$AK$6:$FA$100,80,0)</f>
        <v>#N/A</v>
      </c>
      <c r="L48" s="362" t="e">
        <f>VLOOKUP(A48,počty!$AK$6:$FA$100,81,0)</f>
        <v>#N/A</v>
      </c>
      <c r="M48" s="361" t="e">
        <f>VLOOKUP(A48,počty!$AK$6:$FA$100,105,0)</f>
        <v>#N/A</v>
      </c>
      <c r="N48" s="362" t="e">
        <f>VLOOKUP(A48,počty!$AK$6:$FA$100,106,0)</f>
        <v>#N/A</v>
      </c>
      <c r="O48" s="364" t="e">
        <f>VLOOKUP(A48,počty!$AK$6:$FA$100,7,0)</f>
        <v>#N/A</v>
      </c>
    </row>
    <row r="49" spans="1:15" s="356" customFormat="1" ht="14.25" customHeight="1">
      <c r="A49" s="356">
        <v>44</v>
      </c>
      <c r="B49" s="357" t="e">
        <f>VLOOKUP(A49,počty!$AK$6:$FA$100,8,0)</f>
        <v>#N/A</v>
      </c>
      <c r="C49" s="358" t="e">
        <f>VLOOKUP(A49,počty!$AK$6:$FA$100,3,0)</f>
        <v>#N/A</v>
      </c>
      <c r="D49" s="359" t="e">
        <f>VLOOKUP(A49,počty!$AK$6:$FA$100,4,0)</f>
        <v>#N/A</v>
      </c>
      <c r="E49" s="359" t="e">
        <f>VLOOKUP(A49,počty!$AK$6:$FA$100,5,0)</f>
        <v>#N/A</v>
      </c>
      <c r="F49" s="360" t="e">
        <f>VLOOKUP(A49,počty!$AK$6:$FA$100,6,0)</f>
        <v>#N/A</v>
      </c>
      <c r="G49" s="361" t="e">
        <f>VLOOKUP(A49,počty!$AK$6:$FA$100,30,0)</f>
        <v>#N/A</v>
      </c>
      <c r="H49" s="362" t="e">
        <f>VLOOKUP(A49,počty!$AK$6:$FA$100,31,0)</f>
        <v>#N/A</v>
      </c>
      <c r="I49" s="361" t="e">
        <f>VLOOKUP(A49,počty!$AK$6:$FA$100,55,0)</f>
        <v>#N/A</v>
      </c>
      <c r="J49" s="363" t="e">
        <f>VLOOKUP(A49,počty!$AK$6:$FA$100,56,0)</f>
        <v>#N/A</v>
      </c>
      <c r="K49" s="361" t="e">
        <f>VLOOKUP(A49,počty!$AK$6:$FA$100,80,0)</f>
        <v>#N/A</v>
      </c>
      <c r="L49" s="362" t="e">
        <f>VLOOKUP(A49,počty!$AK$6:$FA$100,81,0)</f>
        <v>#N/A</v>
      </c>
      <c r="M49" s="361" t="e">
        <f>VLOOKUP(A49,počty!$AK$6:$FA$100,105,0)</f>
        <v>#N/A</v>
      </c>
      <c r="N49" s="362" t="e">
        <f>VLOOKUP(A49,počty!$AK$6:$FA$100,106,0)</f>
        <v>#N/A</v>
      </c>
      <c r="O49" s="364" t="e">
        <f>VLOOKUP(A49,počty!$AK$6:$FA$100,7,0)</f>
        <v>#N/A</v>
      </c>
    </row>
    <row r="50" spans="1:15" s="356" customFormat="1" ht="14.25" customHeight="1">
      <c r="A50" s="356">
        <v>45</v>
      </c>
      <c r="B50" s="357" t="e">
        <f>VLOOKUP(A50,počty!$AK$6:$FA$100,8,0)</f>
        <v>#N/A</v>
      </c>
      <c r="C50" s="358" t="e">
        <f>VLOOKUP(A50,počty!$AK$6:$FA$100,3,0)</f>
        <v>#N/A</v>
      </c>
      <c r="D50" s="359" t="e">
        <f>VLOOKUP(A50,počty!$AK$6:$FA$100,4,0)</f>
        <v>#N/A</v>
      </c>
      <c r="E50" s="359" t="e">
        <f>VLOOKUP(A50,počty!$AK$6:$FA$100,5,0)</f>
        <v>#N/A</v>
      </c>
      <c r="F50" s="360" t="e">
        <f>VLOOKUP(A50,počty!$AK$6:$FA$100,6,0)</f>
        <v>#N/A</v>
      </c>
      <c r="G50" s="361" t="e">
        <f>VLOOKUP(A50,počty!$AK$6:$FA$100,30,0)</f>
        <v>#N/A</v>
      </c>
      <c r="H50" s="362" t="e">
        <f>VLOOKUP(A50,počty!$AK$6:$FA$100,31,0)</f>
        <v>#N/A</v>
      </c>
      <c r="I50" s="361" t="e">
        <f>VLOOKUP(A50,počty!$AK$6:$FA$100,55,0)</f>
        <v>#N/A</v>
      </c>
      <c r="J50" s="363" t="e">
        <f>VLOOKUP(A50,počty!$AK$6:$FA$100,56,0)</f>
        <v>#N/A</v>
      </c>
      <c r="K50" s="361" t="e">
        <f>VLOOKUP(A50,počty!$AK$6:$FA$100,80,0)</f>
        <v>#N/A</v>
      </c>
      <c r="L50" s="362" t="e">
        <f>VLOOKUP(A50,počty!$AK$6:$FA$100,81,0)</f>
        <v>#N/A</v>
      </c>
      <c r="M50" s="361" t="e">
        <f>VLOOKUP(A50,počty!$AK$6:$FA$100,105,0)</f>
        <v>#N/A</v>
      </c>
      <c r="N50" s="362" t="e">
        <f>VLOOKUP(A50,počty!$AK$6:$FA$100,106,0)</f>
        <v>#N/A</v>
      </c>
      <c r="O50" s="364" t="e">
        <f>VLOOKUP(A50,počty!$AK$6:$FA$100,7,0)</f>
        <v>#N/A</v>
      </c>
    </row>
    <row r="51" spans="1:15" s="356" customFormat="1" ht="14.25" customHeight="1">
      <c r="A51" s="356">
        <v>46</v>
      </c>
      <c r="B51" s="357" t="e">
        <f>VLOOKUP(A51,počty!$AK$6:$FA$100,8,0)</f>
        <v>#N/A</v>
      </c>
      <c r="C51" s="358" t="e">
        <f>VLOOKUP(A51,počty!$AK$6:$FA$100,3,0)</f>
        <v>#N/A</v>
      </c>
      <c r="D51" s="359" t="e">
        <f>VLOOKUP(A51,počty!$AK$6:$FA$100,4,0)</f>
        <v>#N/A</v>
      </c>
      <c r="E51" s="359" t="e">
        <f>VLOOKUP(A51,počty!$AK$6:$FA$100,5,0)</f>
        <v>#N/A</v>
      </c>
      <c r="F51" s="360" t="e">
        <f>VLOOKUP(A51,počty!$AK$6:$FA$100,6,0)</f>
        <v>#N/A</v>
      </c>
      <c r="G51" s="361" t="e">
        <f>VLOOKUP(A51,počty!$AK$6:$FA$100,30,0)</f>
        <v>#N/A</v>
      </c>
      <c r="H51" s="362" t="e">
        <f>VLOOKUP(A51,počty!$AK$6:$FA$100,31,0)</f>
        <v>#N/A</v>
      </c>
      <c r="I51" s="361" t="e">
        <f>VLOOKUP(A51,počty!$AK$6:$FA$100,55,0)</f>
        <v>#N/A</v>
      </c>
      <c r="J51" s="363" t="e">
        <f>VLOOKUP(A51,počty!$AK$6:$FA$100,56,0)</f>
        <v>#N/A</v>
      </c>
      <c r="K51" s="361" t="e">
        <f>VLOOKUP(A51,počty!$AK$6:$FA$100,80,0)</f>
        <v>#N/A</v>
      </c>
      <c r="L51" s="362" t="e">
        <f>VLOOKUP(A51,počty!$AK$6:$FA$100,81,0)</f>
        <v>#N/A</v>
      </c>
      <c r="M51" s="361" t="e">
        <f>VLOOKUP(A51,počty!$AK$6:$FA$100,105,0)</f>
        <v>#N/A</v>
      </c>
      <c r="N51" s="362" t="e">
        <f>VLOOKUP(A51,počty!$AK$6:$FA$100,106,0)</f>
        <v>#N/A</v>
      </c>
      <c r="O51" s="364" t="e">
        <f>VLOOKUP(A51,počty!$AK$6:$FA$100,7,0)</f>
        <v>#N/A</v>
      </c>
    </row>
    <row r="52" spans="1:15" s="356" customFormat="1" ht="14.25" customHeight="1">
      <c r="A52" s="356">
        <v>47</v>
      </c>
      <c r="B52" s="357" t="e">
        <f>VLOOKUP(A52,počty!$AK$6:$FA$100,8,0)</f>
        <v>#N/A</v>
      </c>
      <c r="C52" s="358" t="e">
        <f>VLOOKUP(A52,počty!$AK$6:$FA$100,3,0)</f>
        <v>#N/A</v>
      </c>
      <c r="D52" s="359" t="e">
        <f>VLOOKUP(A52,počty!$AK$6:$FA$100,4,0)</f>
        <v>#N/A</v>
      </c>
      <c r="E52" s="359" t="e">
        <f>VLOOKUP(A52,počty!$AK$6:$FA$100,5,0)</f>
        <v>#N/A</v>
      </c>
      <c r="F52" s="360" t="e">
        <f>VLOOKUP(A52,počty!$AK$6:$FA$100,6,0)</f>
        <v>#N/A</v>
      </c>
      <c r="G52" s="361" t="e">
        <f>VLOOKUP(A52,počty!$AK$6:$FA$100,30,0)</f>
        <v>#N/A</v>
      </c>
      <c r="H52" s="362" t="e">
        <f>VLOOKUP(A52,počty!$AK$6:$FA$100,31,0)</f>
        <v>#N/A</v>
      </c>
      <c r="I52" s="361" t="e">
        <f>VLOOKUP(A52,počty!$AK$6:$FA$100,55,0)</f>
        <v>#N/A</v>
      </c>
      <c r="J52" s="363" t="e">
        <f>VLOOKUP(A52,počty!$AK$6:$FA$100,56,0)</f>
        <v>#N/A</v>
      </c>
      <c r="K52" s="361" t="e">
        <f>VLOOKUP(A52,počty!$AK$6:$FA$100,80,0)</f>
        <v>#N/A</v>
      </c>
      <c r="L52" s="362" t="e">
        <f>VLOOKUP(A52,počty!$AK$6:$FA$100,81,0)</f>
        <v>#N/A</v>
      </c>
      <c r="M52" s="361" t="e">
        <f>VLOOKUP(A52,počty!$AK$6:$FA$100,105,0)</f>
        <v>#N/A</v>
      </c>
      <c r="N52" s="362" t="e">
        <f>VLOOKUP(A52,počty!$AK$6:$FA$100,106,0)</f>
        <v>#N/A</v>
      </c>
      <c r="O52" s="364" t="e">
        <f>VLOOKUP(A52,počty!$AK$6:$FA$100,7,0)</f>
        <v>#N/A</v>
      </c>
    </row>
    <row r="53" spans="1:15" s="356" customFormat="1" ht="14.25" customHeight="1">
      <c r="A53" s="356">
        <v>48</v>
      </c>
      <c r="B53" s="357" t="e">
        <f>VLOOKUP(A53,počty!$AK$6:$FA$100,8,0)</f>
        <v>#N/A</v>
      </c>
      <c r="C53" s="358" t="e">
        <f>VLOOKUP(A53,počty!$AK$6:$FA$100,3,0)</f>
        <v>#N/A</v>
      </c>
      <c r="D53" s="359" t="e">
        <f>VLOOKUP(A53,počty!$AK$6:$FA$100,4,0)</f>
        <v>#N/A</v>
      </c>
      <c r="E53" s="359" t="e">
        <f>VLOOKUP(A53,počty!$AK$6:$FA$100,5,0)</f>
        <v>#N/A</v>
      </c>
      <c r="F53" s="360" t="e">
        <f>VLOOKUP(A53,počty!$AK$6:$FA$100,6,0)</f>
        <v>#N/A</v>
      </c>
      <c r="G53" s="361" t="e">
        <f>VLOOKUP(A53,počty!$AK$6:$FA$100,30,0)</f>
        <v>#N/A</v>
      </c>
      <c r="H53" s="362" t="e">
        <f>VLOOKUP(A53,počty!$AK$6:$FA$100,31,0)</f>
        <v>#N/A</v>
      </c>
      <c r="I53" s="361" t="e">
        <f>VLOOKUP(A53,počty!$AK$6:$FA$100,55,0)</f>
        <v>#N/A</v>
      </c>
      <c r="J53" s="363" t="e">
        <f>VLOOKUP(A53,počty!$AK$6:$FA$100,56,0)</f>
        <v>#N/A</v>
      </c>
      <c r="K53" s="361" t="e">
        <f>VLOOKUP(A53,počty!$AK$6:$FA$100,80,0)</f>
        <v>#N/A</v>
      </c>
      <c r="L53" s="362" t="e">
        <f>VLOOKUP(A53,počty!$AK$6:$FA$100,81,0)</f>
        <v>#N/A</v>
      </c>
      <c r="M53" s="361" t="e">
        <f>VLOOKUP(A53,počty!$AK$6:$FA$100,105,0)</f>
        <v>#N/A</v>
      </c>
      <c r="N53" s="362" t="e">
        <f>VLOOKUP(A53,počty!$AK$6:$FA$100,106,0)</f>
        <v>#N/A</v>
      </c>
      <c r="O53" s="364" t="e">
        <f>VLOOKUP(A53,počty!$AK$6:$FA$100,7,0)</f>
        <v>#N/A</v>
      </c>
    </row>
    <row r="54" spans="1:15" s="356" customFormat="1" ht="14.25" customHeight="1">
      <c r="A54" s="356">
        <v>49</v>
      </c>
      <c r="B54" s="357" t="e">
        <f>VLOOKUP(A54,počty!$AK$6:$FA$100,8,0)</f>
        <v>#N/A</v>
      </c>
      <c r="C54" s="358" t="e">
        <f>VLOOKUP(A54,počty!$AK$6:$FA$100,3,0)</f>
        <v>#N/A</v>
      </c>
      <c r="D54" s="359" t="e">
        <f>VLOOKUP(A54,počty!$AK$6:$FA$100,4,0)</f>
        <v>#N/A</v>
      </c>
      <c r="E54" s="359" t="e">
        <f>VLOOKUP(A54,počty!$AK$6:$FA$100,5,0)</f>
        <v>#N/A</v>
      </c>
      <c r="F54" s="360" t="e">
        <f>VLOOKUP(A54,počty!$AK$6:$FA$100,6,0)</f>
        <v>#N/A</v>
      </c>
      <c r="G54" s="361" t="e">
        <f>VLOOKUP(A54,počty!$AK$6:$FA$100,30,0)</f>
        <v>#N/A</v>
      </c>
      <c r="H54" s="362" t="e">
        <f>VLOOKUP(A54,počty!$AK$6:$FA$100,31,0)</f>
        <v>#N/A</v>
      </c>
      <c r="I54" s="361" t="e">
        <f>VLOOKUP(A54,počty!$AK$6:$FA$100,55,0)</f>
        <v>#N/A</v>
      </c>
      <c r="J54" s="363" t="e">
        <f>VLOOKUP(A54,počty!$AK$6:$FA$100,56,0)</f>
        <v>#N/A</v>
      </c>
      <c r="K54" s="361" t="e">
        <f>VLOOKUP(A54,počty!$AK$6:$FA$100,80,0)</f>
        <v>#N/A</v>
      </c>
      <c r="L54" s="362" t="e">
        <f>VLOOKUP(A54,počty!$AK$6:$FA$100,81,0)</f>
        <v>#N/A</v>
      </c>
      <c r="M54" s="361" t="e">
        <f>VLOOKUP(A54,počty!$AK$6:$FA$100,105,0)</f>
        <v>#N/A</v>
      </c>
      <c r="N54" s="362" t="e">
        <f>VLOOKUP(A54,počty!$AK$6:$FA$100,106,0)</f>
        <v>#N/A</v>
      </c>
      <c r="O54" s="364" t="e">
        <f>VLOOKUP(A54,počty!$AK$6:$FA$100,7,0)</f>
        <v>#N/A</v>
      </c>
    </row>
    <row r="55" spans="1:15" s="356" customFormat="1" ht="14.25" customHeight="1">
      <c r="A55" s="356">
        <v>50</v>
      </c>
      <c r="B55" s="357" t="e">
        <f>VLOOKUP(A55,počty!$AK$6:$FA$100,8,0)</f>
        <v>#N/A</v>
      </c>
      <c r="C55" s="358" t="e">
        <f>VLOOKUP(A55,počty!$AK$6:$FA$100,3,0)</f>
        <v>#N/A</v>
      </c>
      <c r="D55" s="359" t="e">
        <f>VLOOKUP(A55,počty!$AK$6:$FA$100,4,0)</f>
        <v>#N/A</v>
      </c>
      <c r="E55" s="359" t="e">
        <f>VLOOKUP(A55,počty!$AK$6:$FA$100,5,0)</f>
        <v>#N/A</v>
      </c>
      <c r="F55" s="360" t="e">
        <f>VLOOKUP(A55,počty!$AK$6:$FA$100,6,0)</f>
        <v>#N/A</v>
      </c>
      <c r="G55" s="361" t="e">
        <f>VLOOKUP(A55,počty!$AK$6:$FA$100,30,0)</f>
        <v>#N/A</v>
      </c>
      <c r="H55" s="362" t="e">
        <f>VLOOKUP(A55,počty!$AK$6:$FA$100,31,0)</f>
        <v>#N/A</v>
      </c>
      <c r="I55" s="361" t="e">
        <f>VLOOKUP(A55,počty!$AK$6:$FA$100,55,0)</f>
        <v>#N/A</v>
      </c>
      <c r="J55" s="363" t="e">
        <f>VLOOKUP(A55,počty!$AK$6:$FA$100,56,0)</f>
        <v>#N/A</v>
      </c>
      <c r="K55" s="361" t="e">
        <f>VLOOKUP(A55,počty!$AK$6:$FA$100,80,0)</f>
        <v>#N/A</v>
      </c>
      <c r="L55" s="362" t="e">
        <f>VLOOKUP(A55,počty!$AK$6:$FA$100,81,0)</f>
        <v>#N/A</v>
      </c>
      <c r="M55" s="361" t="e">
        <f>VLOOKUP(A55,počty!$AK$6:$FA$100,105,0)</f>
        <v>#N/A</v>
      </c>
      <c r="N55" s="362" t="e">
        <f>VLOOKUP(A55,počty!$AK$6:$FA$100,106,0)</f>
        <v>#N/A</v>
      </c>
      <c r="O55" s="364" t="e">
        <f>VLOOKUP(A55,počty!$AK$6:$FA$100,7,0)</f>
        <v>#N/A</v>
      </c>
    </row>
    <row r="56" spans="1:15" s="356" customFormat="1" ht="14.25" customHeight="1">
      <c r="A56" s="356">
        <v>51</v>
      </c>
      <c r="B56" s="357" t="e">
        <f>VLOOKUP(A56,počty!$AK$6:$FA$100,8,0)</f>
        <v>#N/A</v>
      </c>
      <c r="C56" s="358" t="e">
        <f>VLOOKUP(A56,počty!$AK$6:$FA$100,3,0)</f>
        <v>#N/A</v>
      </c>
      <c r="D56" s="359" t="e">
        <f>VLOOKUP(A56,počty!$AK$6:$FA$100,4,0)</f>
        <v>#N/A</v>
      </c>
      <c r="E56" s="359" t="e">
        <f>VLOOKUP(A56,počty!$AK$6:$FA$100,5,0)</f>
        <v>#N/A</v>
      </c>
      <c r="F56" s="360" t="e">
        <f>VLOOKUP(A56,počty!$AK$6:$FA$100,6,0)</f>
        <v>#N/A</v>
      </c>
      <c r="G56" s="361" t="e">
        <f>VLOOKUP(A56,počty!$AK$6:$FA$100,30,0)</f>
        <v>#N/A</v>
      </c>
      <c r="H56" s="362" t="e">
        <f>VLOOKUP(A56,počty!$AK$6:$FA$100,31,0)</f>
        <v>#N/A</v>
      </c>
      <c r="I56" s="361" t="e">
        <f>VLOOKUP(A56,počty!$AK$6:$FA$100,55,0)</f>
        <v>#N/A</v>
      </c>
      <c r="J56" s="363" t="e">
        <f>VLOOKUP(A56,počty!$AK$6:$FA$100,56,0)</f>
        <v>#N/A</v>
      </c>
      <c r="K56" s="361" t="e">
        <f>VLOOKUP(A56,počty!$AK$6:$FA$100,80,0)</f>
        <v>#N/A</v>
      </c>
      <c r="L56" s="362" t="e">
        <f>VLOOKUP(A56,počty!$AK$6:$FA$100,81,0)</f>
        <v>#N/A</v>
      </c>
      <c r="M56" s="361" t="e">
        <f>VLOOKUP(A56,počty!$AK$6:$FA$100,105,0)</f>
        <v>#N/A</v>
      </c>
      <c r="N56" s="362" t="e">
        <f>VLOOKUP(A56,počty!$AK$6:$FA$100,106,0)</f>
        <v>#N/A</v>
      </c>
      <c r="O56" s="364" t="e">
        <f>VLOOKUP(A56,počty!$AK$6:$FA$100,7,0)</f>
        <v>#N/A</v>
      </c>
    </row>
    <row r="57" spans="1:15" s="356" customFormat="1" ht="14.25" customHeight="1">
      <c r="A57" s="356">
        <v>52</v>
      </c>
      <c r="B57" s="357" t="e">
        <f>VLOOKUP(A57,počty!$AK$6:$FA$100,8,0)</f>
        <v>#N/A</v>
      </c>
      <c r="C57" s="358" t="e">
        <f>VLOOKUP(A57,počty!$AK$6:$FA$100,3,0)</f>
        <v>#N/A</v>
      </c>
      <c r="D57" s="359" t="e">
        <f>VLOOKUP(A57,počty!$AK$6:$FA$100,4,0)</f>
        <v>#N/A</v>
      </c>
      <c r="E57" s="359" t="e">
        <f>VLOOKUP(A57,počty!$AK$6:$FA$100,5,0)</f>
        <v>#N/A</v>
      </c>
      <c r="F57" s="360" t="e">
        <f>VLOOKUP(A57,počty!$AK$6:$FA$100,6,0)</f>
        <v>#N/A</v>
      </c>
      <c r="G57" s="361" t="e">
        <f>VLOOKUP(A57,počty!$AK$6:$FA$100,30,0)</f>
        <v>#N/A</v>
      </c>
      <c r="H57" s="362" t="e">
        <f>VLOOKUP(A57,počty!$AK$6:$FA$100,31,0)</f>
        <v>#N/A</v>
      </c>
      <c r="I57" s="361" t="e">
        <f>VLOOKUP(A57,počty!$AK$6:$FA$100,55,0)</f>
        <v>#N/A</v>
      </c>
      <c r="J57" s="363" t="e">
        <f>VLOOKUP(A57,počty!$AK$6:$FA$100,56,0)</f>
        <v>#N/A</v>
      </c>
      <c r="K57" s="361" t="e">
        <f>VLOOKUP(A57,počty!$AK$6:$FA$100,80,0)</f>
        <v>#N/A</v>
      </c>
      <c r="L57" s="362" t="e">
        <f>VLOOKUP(A57,počty!$AK$6:$FA$100,81,0)</f>
        <v>#N/A</v>
      </c>
      <c r="M57" s="361" t="e">
        <f>VLOOKUP(A57,počty!$AK$6:$FA$100,105,0)</f>
        <v>#N/A</v>
      </c>
      <c r="N57" s="362" t="e">
        <f>VLOOKUP(A57,počty!$AK$6:$FA$100,106,0)</f>
        <v>#N/A</v>
      </c>
      <c r="O57" s="364" t="e">
        <f>VLOOKUP(A57,počty!$AK$6:$FA$100,7,0)</f>
        <v>#N/A</v>
      </c>
    </row>
    <row r="58" spans="1:15" s="356" customFormat="1" ht="14.25" customHeight="1">
      <c r="A58" s="356">
        <v>53</v>
      </c>
      <c r="B58" s="357" t="e">
        <f>VLOOKUP(A58,počty!$AK$6:$FA$100,8,0)</f>
        <v>#N/A</v>
      </c>
      <c r="C58" s="358" t="e">
        <f>VLOOKUP(A58,počty!$AK$6:$FA$100,3,0)</f>
        <v>#N/A</v>
      </c>
      <c r="D58" s="359" t="e">
        <f>VLOOKUP(A58,počty!$AK$6:$FA$100,4,0)</f>
        <v>#N/A</v>
      </c>
      <c r="E58" s="359" t="e">
        <f>VLOOKUP(A58,počty!$AK$6:$FA$100,5,0)</f>
        <v>#N/A</v>
      </c>
      <c r="F58" s="360" t="e">
        <f>VLOOKUP(A58,počty!$AK$6:$FA$100,6,0)</f>
        <v>#N/A</v>
      </c>
      <c r="G58" s="361" t="e">
        <f>VLOOKUP(A58,počty!$AK$6:$FA$100,30,0)</f>
        <v>#N/A</v>
      </c>
      <c r="H58" s="362" t="e">
        <f>VLOOKUP(A58,počty!$AK$6:$FA$100,31,0)</f>
        <v>#N/A</v>
      </c>
      <c r="I58" s="361" t="e">
        <f>VLOOKUP(A58,počty!$AK$6:$FA$100,55,0)</f>
        <v>#N/A</v>
      </c>
      <c r="J58" s="363" t="e">
        <f>VLOOKUP(A58,počty!$AK$6:$FA$100,56,0)</f>
        <v>#N/A</v>
      </c>
      <c r="K58" s="361" t="e">
        <f>VLOOKUP(A58,počty!$AK$6:$FA$100,80,0)</f>
        <v>#N/A</v>
      </c>
      <c r="L58" s="362" t="e">
        <f>VLOOKUP(A58,počty!$AK$6:$FA$100,81,0)</f>
        <v>#N/A</v>
      </c>
      <c r="M58" s="361" t="e">
        <f>VLOOKUP(A58,počty!$AK$6:$FA$100,105,0)</f>
        <v>#N/A</v>
      </c>
      <c r="N58" s="362" t="e">
        <f>VLOOKUP(A58,počty!$AK$6:$FA$100,106,0)</f>
        <v>#N/A</v>
      </c>
      <c r="O58" s="364" t="e">
        <f>VLOOKUP(A58,počty!$AK$6:$FA$100,7,0)</f>
        <v>#N/A</v>
      </c>
    </row>
    <row r="59" spans="1:15" s="356" customFormat="1" ht="14.25" customHeight="1">
      <c r="A59" s="356">
        <v>54</v>
      </c>
      <c r="B59" s="357" t="e">
        <f>VLOOKUP(A59,počty!$AK$6:$FA$100,8,0)</f>
        <v>#N/A</v>
      </c>
      <c r="C59" s="358" t="e">
        <f>VLOOKUP(A59,počty!$AK$6:$FA$100,3,0)</f>
        <v>#N/A</v>
      </c>
      <c r="D59" s="359" t="e">
        <f>VLOOKUP(A59,počty!$AK$6:$FA$100,4,0)</f>
        <v>#N/A</v>
      </c>
      <c r="E59" s="359" t="e">
        <f>VLOOKUP(A59,počty!$AK$6:$FA$100,5,0)</f>
        <v>#N/A</v>
      </c>
      <c r="F59" s="360" t="e">
        <f>VLOOKUP(A59,počty!$AK$6:$FA$100,6,0)</f>
        <v>#N/A</v>
      </c>
      <c r="G59" s="361" t="e">
        <f>VLOOKUP(A59,počty!$AK$6:$FA$100,30,0)</f>
        <v>#N/A</v>
      </c>
      <c r="H59" s="362" t="e">
        <f>VLOOKUP(A59,počty!$AK$6:$FA$100,31,0)</f>
        <v>#N/A</v>
      </c>
      <c r="I59" s="361" t="e">
        <f>VLOOKUP(A59,počty!$AK$6:$FA$100,55,0)</f>
        <v>#N/A</v>
      </c>
      <c r="J59" s="363" t="e">
        <f>VLOOKUP(A59,počty!$AK$6:$FA$100,56,0)</f>
        <v>#N/A</v>
      </c>
      <c r="K59" s="361" t="e">
        <f>VLOOKUP(A59,počty!$AK$6:$FA$100,80,0)</f>
        <v>#N/A</v>
      </c>
      <c r="L59" s="362" t="e">
        <f>VLOOKUP(A59,počty!$AK$6:$FA$100,81,0)</f>
        <v>#N/A</v>
      </c>
      <c r="M59" s="361" t="e">
        <f>VLOOKUP(A59,počty!$AK$6:$FA$100,105,0)</f>
        <v>#N/A</v>
      </c>
      <c r="N59" s="362" t="e">
        <f>VLOOKUP(A59,počty!$AK$6:$FA$100,106,0)</f>
        <v>#N/A</v>
      </c>
      <c r="O59" s="364" t="e">
        <f>VLOOKUP(A59,počty!$AK$6:$FA$100,7,0)</f>
        <v>#N/A</v>
      </c>
    </row>
    <row r="60" spans="1:15" s="356" customFormat="1" ht="14.25" customHeight="1">
      <c r="A60" s="356">
        <v>55</v>
      </c>
      <c r="B60" s="357" t="e">
        <f>VLOOKUP(A60,počty!$AK$6:$FA$100,8,0)</f>
        <v>#N/A</v>
      </c>
      <c r="C60" s="358" t="e">
        <f>VLOOKUP(A60,počty!$AK$6:$FA$100,3,0)</f>
        <v>#N/A</v>
      </c>
      <c r="D60" s="359" t="e">
        <f>VLOOKUP(A60,počty!$AK$6:$FA$100,4,0)</f>
        <v>#N/A</v>
      </c>
      <c r="E60" s="359" t="e">
        <f>VLOOKUP(A60,počty!$AK$6:$FA$100,5,0)</f>
        <v>#N/A</v>
      </c>
      <c r="F60" s="360" t="e">
        <f>VLOOKUP(A60,počty!$AK$6:$FA$100,6,0)</f>
        <v>#N/A</v>
      </c>
      <c r="G60" s="361" t="e">
        <f>VLOOKUP(A60,počty!$AK$6:$FA$100,30,0)</f>
        <v>#N/A</v>
      </c>
      <c r="H60" s="362" t="e">
        <f>VLOOKUP(A60,počty!$AK$6:$FA$100,31,0)</f>
        <v>#N/A</v>
      </c>
      <c r="I60" s="361" t="e">
        <f>VLOOKUP(A60,počty!$AK$6:$FA$100,55,0)</f>
        <v>#N/A</v>
      </c>
      <c r="J60" s="363" t="e">
        <f>VLOOKUP(A60,počty!$AK$6:$FA$100,56,0)</f>
        <v>#N/A</v>
      </c>
      <c r="K60" s="361" t="e">
        <f>VLOOKUP(A60,počty!$AK$6:$FA$100,80,0)</f>
        <v>#N/A</v>
      </c>
      <c r="L60" s="362" t="e">
        <f>VLOOKUP(A60,počty!$AK$6:$FA$100,81,0)</f>
        <v>#N/A</v>
      </c>
      <c r="M60" s="361" t="e">
        <f>VLOOKUP(A60,počty!$AK$6:$FA$100,105,0)</f>
        <v>#N/A</v>
      </c>
      <c r="N60" s="362" t="e">
        <f>VLOOKUP(A60,počty!$AK$6:$FA$100,106,0)</f>
        <v>#N/A</v>
      </c>
      <c r="O60" s="364" t="e">
        <f>VLOOKUP(A60,počty!$AK$6:$FA$100,7,0)</f>
        <v>#N/A</v>
      </c>
    </row>
    <row r="61" spans="1:15" s="356" customFormat="1" ht="14.25" customHeight="1">
      <c r="A61" s="356">
        <v>56</v>
      </c>
      <c r="B61" s="357" t="e">
        <f>VLOOKUP(A61,počty!$AK$6:$FA$100,8,0)</f>
        <v>#N/A</v>
      </c>
      <c r="C61" s="358" t="e">
        <f>VLOOKUP(A61,počty!$AK$6:$FA$100,3,0)</f>
        <v>#N/A</v>
      </c>
      <c r="D61" s="359" t="e">
        <f>VLOOKUP(A61,počty!$AK$6:$FA$100,4,0)</f>
        <v>#N/A</v>
      </c>
      <c r="E61" s="359" t="e">
        <f>VLOOKUP(A61,počty!$AK$6:$FA$100,5,0)</f>
        <v>#N/A</v>
      </c>
      <c r="F61" s="360" t="e">
        <f>VLOOKUP(A61,počty!$AK$6:$FA$100,6,0)</f>
        <v>#N/A</v>
      </c>
      <c r="G61" s="361" t="e">
        <f>VLOOKUP(A61,počty!$AK$6:$FA$100,30,0)</f>
        <v>#N/A</v>
      </c>
      <c r="H61" s="362" t="e">
        <f>VLOOKUP(A61,počty!$AK$6:$FA$100,31,0)</f>
        <v>#N/A</v>
      </c>
      <c r="I61" s="361" t="e">
        <f>VLOOKUP(A61,počty!$AK$6:$FA$100,55,0)</f>
        <v>#N/A</v>
      </c>
      <c r="J61" s="363" t="e">
        <f>VLOOKUP(A61,počty!$AK$6:$FA$100,56,0)</f>
        <v>#N/A</v>
      </c>
      <c r="K61" s="361" t="e">
        <f>VLOOKUP(A61,počty!$AK$6:$FA$100,80,0)</f>
        <v>#N/A</v>
      </c>
      <c r="L61" s="362" t="e">
        <f>VLOOKUP(A61,počty!$AK$6:$FA$100,81,0)</f>
        <v>#N/A</v>
      </c>
      <c r="M61" s="361" t="e">
        <f>VLOOKUP(A61,počty!$AK$6:$FA$100,105,0)</f>
        <v>#N/A</v>
      </c>
      <c r="N61" s="362" t="e">
        <f>VLOOKUP(A61,počty!$AK$6:$FA$100,106,0)</f>
        <v>#N/A</v>
      </c>
      <c r="O61" s="364" t="e">
        <f>VLOOKUP(A61,počty!$AK$6:$FA$100,7,0)</f>
        <v>#N/A</v>
      </c>
    </row>
    <row r="62" spans="1:15" s="356" customFormat="1" ht="14.25" customHeight="1">
      <c r="A62" s="356">
        <v>57</v>
      </c>
      <c r="B62" s="357" t="e">
        <f>VLOOKUP(A62,počty!$AK$6:$FA$100,8,0)</f>
        <v>#N/A</v>
      </c>
      <c r="C62" s="358" t="e">
        <f>VLOOKUP(A62,počty!$AK$6:$FA$100,3,0)</f>
        <v>#N/A</v>
      </c>
      <c r="D62" s="359" t="e">
        <f>VLOOKUP(A62,počty!$AK$6:$FA$100,4,0)</f>
        <v>#N/A</v>
      </c>
      <c r="E62" s="359" t="e">
        <f>VLOOKUP(A62,počty!$AK$6:$FA$100,5,0)</f>
        <v>#N/A</v>
      </c>
      <c r="F62" s="360" t="e">
        <f>VLOOKUP(A62,počty!$AK$6:$FA$100,6,0)</f>
        <v>#N/A</v>
      </c>
      <c r="G62" s="361" t="e">
        <f>VLOOKUP(A62,počty!$AK$6:$FA$100,30,0)</f>
        <v>#N/A</v>
      </c>
      <c r="H62" s="362" t="e">
        <f>VLOOKUP(A62,počty!$AK$6:$FA$100,31,0)</f>
        <v>#N/A</v>
      </c>
      <c r="I62" s="361" t="e">
        <f>VLOOKUP(A62,počty!$AK$6:$FA$100,55,0)</f>
        <v>#N/A</v>
      </c>
      <c r="J62" s="363" t="e">
        <f>VLOOKUP(A62,počty!$AK$6:$FA$100,56,0)</f>
        <v>#N/A</v>
      </c>
      <c r="K62" s="361" t="e">
        <f>VLOOKUP(A62,počty!$AK$6:$FA$100,80,0)</f>
        <v>#N/A</v>
      </c>
      <c r="L62" s="362" t="e">
        <f>VLOOKUP(A62,počty!$AK$6:$FA$100,81,0)</f>
        <v>#N/A</v>
      </c>
      <c r="M62" s="361" t="e">
        <f>VLOOKUP(A62,počty!$AK$6:$FA$100,105,0)</f>
        <v>#N/A</v>
      </c>
      <c r="N62" s="362" t="e">
        <f>VLOOKUP(A62,počty!$AK$6:$FA$100,106,0)</f>
        <v>#N/A</v>
      </c>
      <c r="O62" s="364" t="e">
        <f>VLOOKUP(A62,počty!$AK$6:$FA$100,7,0)</f>
        <v>#N/A</v>
      </c>
    </row>
    <row r="63" spans="1:15" s="356" customFormat="1" ht="14.25" customHeight="1">
      <c r="A63" s="356">
        <v>58</v>
      </c>
      <c r="B63" s="357" t="e">
        <f>VLOOKUP(A63,počty!$AK$6:$FA$100,8,0)</f>
        <v>#N/A</v>
      </c>
      <c r="C63" s="358" t="e">
        <f>VLOOKUP(A63,počty!$AK$6:$FA$100,3,0)</f>
        <v>#N/A</v>
      </c>
      <c r="D63" s="359" t="e">
        <f>VLOOKUP(A63,počty!$AK$6:$FA$100,4,0)</f>
        <v>#N/A</v>
      </c>
      <c r="E63" s="359" t="e">
        <f>VLOOKUP(A63,počty!$AK$6:$FA$100,5,0)</f>
        <v>#N/A</v>
      </c>
      <c r="F63" s="360" t="e">
        <f>VLOOKUP(A63,počty!$AK$6:$FA$100,6,0)</f>
        <v>#N/A</v>
      </c>
      <c r="G63" s="361" t="e">
        <f>VLOOKUP(A63,počty!$AK$6:$FA$100,30,0)</f>
        <v>#N/A</v>
      </c>
      <c r="H63" s="362" t="e">
        <f>VLOOKUP(A63,počty!$AK$6:$FA$100,31,0)</f>
        <v>#N/A</v>
      </c>
      <c r="I63" s="361" t="e">
        <f>VLOOKUP(A63,počty!$AK$6:$FA$100,55,0)</f>
        <v>#N/A</v>
      </c>
      <c r="J63" s="363" t="e">
        <f>VLOOKUP(A63,počty!$AK$6:$FA$100,56,0)</f>
        <v>#N/A</v>
      </c>
      <c r="K63" s="361" t="e">
        <f>VLOOKUP(A63,počty!$AK$6:$FA$100,80,0)</f>
        <v>#N/A</v>
      </c>
      <c r="L63" s="362" t="e">
        <f>VLOOKUP(A63,počty!$AK$6:$FA$100,81,0)</f>
        <v>#N/A</v>
      </c>
      <c r="M63" s="361" t="e">
        <f>VLOOKUP(A63,počty!$AK$6:$FA$100,105,0)</f>
        <v>#N/A</v>
      </c>
      <c r="N63" s="362" t="e">
        <f>VLOOKUP(A63,počty!$AK$6:$FA$100,106,0)</f>
        <v>#N/A</v>
      </c>
      <c r="O63" s="364" t="e">
        <f>VLOOKUP(A63,počty!$AK$6:$FA$100,7,0)</f>
        <v>#N/A</v>
      </c>
    </row>
    <row r="64" spans="1:15" s="356" customFormat="1" ht="14.25" customHeight="1">
      <c r="A64" s="356">
        <v>59</v>
      </c>
      <c r="B64" s="357" t="e">
        <f>VLOOKUP(A64,počty!$AK$6:$FA$100,8,0)</f>
        <v>#N/A</v>
      </c>
      <c r="C64" s="358" t="e">
        <f>VLOOKUP(A64,počty!$AK$6:$FA$100,3,0)</f>
        <v>#N/A</v>
      </c>
      <c r="D64" s="359" t="e">
        <f>VLOOKUP(A64,počty!$AK$6:$FA$100,4,0)</f>
        <v>#N/A</v>
      </c>
      <c r="E64" s="359" t="e">
        <f>VLOOKUP(A64,počty!$AK$6:$FA$100,5,0)</f>
        <v>#N/A</v>
      </c>
      <c r="F64" s="360" t="e">
        <f>VLOOKUP(A64,počty!$AK$6:$FA$100,6,0)</f>
        <v>#N/A</v>
      </c>
      <c r="G64" s="361" t="e">
        <f>VLOOKUP(A64,počty!$AK$6:$FA$100,30,0)</f>
        <v>#N/A</v>
      </c>
      <c r="H64" s="362" t="e">
        <f>VLOOKUP(A64,počty!$AK$6:$FA$100,31,0)</f>
        <v>#N/A</v>
      </c>
      <c r="I64" s="361" t="e">
        <f>VLOOKUP(A64,počty!$AK$6:$FA$100,55,0)</f>
        <v>#N/A</v>
      </c>
      <c r="J64" s="363" t="e">
        <f>VLOOKUP(A64,počty!$AK$6:$FA$100,56,0)</f>
        <v>#N/A</v>
      </c>
      <c r="K64" s="361" t="e">
        <f>VLOOKUP(A64,počty!$AK$6:$FA$100,80,0)</f>
        <v>#N/A</v>
      </c>
      <c r="L64" s="362" t="e">
        <f>VLOOKUP(A64,počty!$AK$6:$FA$100,81,0)</f>
        <v>#N/A</v>
      </c>
      <c r="M64" s="361" t="e">
        <f>VLOOKUP(A64,počty!$AK$6:$FA$100,105,0)</f>
        <v>#N/A</v>
      </c>
      <c r="N64" s="362" t="e">
        <f>VLOOKUP(A64,počty!$AK$6:$FA$100,106,0)</f>
        <v>#N/A</v>
      </c>
      <c r="O64" s="364" t="e">
        <f>VLOOKUP(A64,počty!$AK$6:$FA$100,7,0)</f>
        <v>#N/A</v>
      </c>
    </row>
    <row r="65" spans="1:15" s="356" customFormat="1" ht="14.25" customHeight="1">
      <c r="A65" s="356">
        <v>60</v>
      </c>
      <c r="B65" s="357" t="e">
        <f>VLOOKUP(A65,počty!$AK$6:$FA$100,8,0)</f>
        <v>#N/A</v>
      </c>
      <c r="C65" s="358" t="e">
        <f>VLOOKUP(A65,počty!$AK$6:$FA$100,3,0)</f>
        <v>#N/A</v>
      </c>
      <c r="D65" s="359" t="e">
        <f>VLOOKUP(A65,počty!$AK$6:$FA$100,4,0)</f>
        <v>#N/A</v>
      </c>
      <c r="E65" s="359" t="e">
        <f>VLOOKUP(A65,počty!$AK$6:$FA$100,5,0)</f>
        <v>#N/A</v>
      </c>
      <c r="F65" s="360" t="e">
        <f>VLOOKUP(A65,počty!$AK$6:$FA$100,6,0)</f>
        <v>#N/A</v>
      </c>
      <c r="G65" s="361" t="e">
        <f>VLOOKUP(A65,počty!$AK$6:$FA$100,30,0)</f>
        <v>#N/A</v>
      </c>
      <c r="H65" s="362" t="e">
        <f>VLOOKUP(A65,počty!$AK$6:$FA$100,31,0)</f>
        <v>#N/A</v>
      </c>
      <c r="I65" s="361" t="e">
        <f>VLOOKUP(A65,počty!$AK$6:$FA$100,55,0)</f>
        <v>#N/A</v>
      </c>
      <c r="J65" s="363" t="e">
        <f>VLOOKUP(A65,počty!$AK$6:$FA$100,56,0)</f>
        <v>#N/A</v>
      </c>
      <c r="K65" s="361" t="e">
        <f>VLOOKUP(A65,počty!$AK$6:$FA$100,80,0)</f>
        <v>#N/A</v>
      </c>
      <c r="L65" s="362" t="e">
        <f>VLOOKUP(A65,počty!$AK$6:$FA$100,81,0)</f>
        <v>#N/A</v>
      </c>
      <c r="M65" s="361" t="e">
        <f>VLOOKUP(A65,počty!$AK$6:$FA$100,105,0)</f>
        <v>#N/A</v>
      </c>
      <c r="N65" s="362" t="e">
        <f>VLOOKUP(A65,počty!$AK$6:$FA$100,106,0)</f>
        <v>#N/A</v>
      </c>
      <c r="O65" s="364" t="e">
        <f>VLOOKUP(A65,počty!$AK$6:$FA$100,7,0)</f>
        <v>#N/A</v>
      </c>
    </row>
    <row r="66" spans="1:15" s="356" customFormat="1" ht="14.25" customHeight="1">
      <c r="A66" s="356">
        <v>61</v>
      </c>
      <c r="B66" s="357" t="e">
        <f>VLOOKUP(A66,počty!$AK$6:$FA$100,8,0)</f>
        <v>#N/A</v>
      </c>
      <c r="C66" s="358" t="e">
        <f>VLOOKUP(A66,počty!$AK$6:$FA$100,3,0)</f>
        <v>#N/A</v>
      </c>
      <c r="D66" s="359" t="e">
        <f>VLOOKUP(A66,počty!$AK$6:$FA$100,4,0)</f>
        <v>#N/A</v>
      </c>
      <c r="E66" s="359" t="e">
        <f>VLOOKUP(A66,počty!$AK$6:$FA$100,5,0)</f>
        <v>#N/A</v>
      </c>
      <c r="F66" s="360" t="e">
        <f>VLOOKUP(A66,počty!$AK$6:$FA$100,6,0)</f>
        <v>#N/A</v>
      </c>
      <c r="G66" s="361" t="e">
        <f>VLOOKUP(A66,počty!$AK$6:$FA$100,30,0)</f>
        <v>#N/A</v>
      </c>
      <c r="H66" s="362" t="e">
        <f>VLOOKUP(A66,počty!$AK$6:$FA$100,31,0)</f>
        <v>#N/A</v>
      </c>
      <c r="I66" s="361" t="e">
        <f>VLOOKUP(A66,počty!$AK$6:$FA$100,55,0)</f>
        <v>#N/A</v>
      </c>
      <c r="J66" s="363" t="e">
        <f>VLOOKUP(A66,počty!$AK$6:$FA$100,56,0)</f>
        <v>#N/A</v>
      </c>
      <c r="K66" s="361" t="e">
        <f>VLOOKUP(A66,počty!$AK$6:$FA$100,80,0)</f>
        <v>#N/A</v>
      </c>
      <c r="L66" s="362" t="e">
        <f>VLOOKUP(A66,počty!$AK$6:$FA$100,81,0)</f>
        <v>#N/A</v>
      </c>
      <c r="M66" s="361" t="e">
        <f>VLOOKUP(A66,počty!$AK$6:$FA$100,105,0)</f>
        <v>#N/A</v>
      </c>
      <c r="N66" s="362" t="e">
        <f>VLOOKUP(A66,počty!$AK$6:$FA$100,106,0)</f>
        <v>#N/A</v>
      </c>
      <c r="O66" s="364" t="e">
        <f>VLOOKUP(A66,počty!$AK$6:$FA$100,7,0)</f>
        <v>#N/A</v>
      </c>
    </row>
    <row r="67" spans="1:15" s="356" customFormat="1" ht="14.25" customHeight="1">
      <c r="A67" s="356">
        <v>62</v>
      </c>
      <c r="B67" s="357" t="e">
        <f>VLOOKUP(A67,počty!$AK$6:$FA$100,8,0)</f>
        <v>#N/A</v>
      </c>
      <c r="C67" s="358" t="e">
        <f>VLOOKUP(A67,počty!$AK$6:$FA$100,3,0)</f>
        <v>#N/A</v>
      </c>
      <c r="D67" s="359" t="e">
        <f>VLOOKUP(A67,počty!$AK$6:$FA$100,4,0)</f>
        <v>#N/A</v>
      </c>
      <c r="E67" s="359" t="e">
        <f>VLOOKUP(A67,počty!$AK$6:$FA$100,5,0)</f>
        <v>#N/A</v>
      </c>
      <c r="F67" s="360" t="e">
        <f>VLOOKUP(A67,počty!$AK$6:$FA$100,6,0)</f>
        <v>#N/A</v>
      </c>
      <c r="G67" s="361" t="e">
        <f>VLOOKUP(A67,počty!$AK$6:$FA$100,30,0)</f>
        <v>#N/A</v>
      </c>
      <c r="H67" s="362" t="e">
        <f>VLOOKUP(A67,počty!$AK$6:$FA$100,31,0)</f>
        <v>#N/A</v>
      </c>
      <c r="I67" s="361" t="e">
        <f>VLOOKUP(A67,počty!$AK$6:$FA$100,55,0)</f>
        <v>#N/A</v>
      </c>
      <c r="J67" s="363" t="e">
        <f>VLOOKUP(A67,počty!$AK$6:$FA$100,56,0)</f>
        <v>#N/A</v>
      </c>
      <c r="K67" s="361" t="e">
        <f>VLOOKUP(A67,počty!$AK$6:$FA$100,80,0)</f>
        <v>#N/A</v>
      </c>
      <c r="L67" s="362" t="e">
        <f>VLOOKUP(A67,počty!$AK$6:$FA$100,81,0)</f>
        <v>#N/A</v>
      </c>
      <c r="M67" s="361" t="e">
        <f>VLOOKUP(A67,počty!$AK$6:$FA$100,105,0)</f>
        <v>#N/A</v>
      </c>
      <c r="N67" s="362" t="e">
        <f>VLOOKUP(A67,počty!$AK$6:$FA$100,106,0)</f>
        <v>#N/A</v>
      </c>
      <c r="O67" s="364" t="e">
        <f>VLOOKUP(A67,počty!$AK$6:$FA$100,7,0)</f>
        <v>#N/A</v>
      </c>
    </row>
    <row r="68" spans="1:15" s="356" customFormat="1" ht="14.25" customHeight="1">
      <c r="A68" s="356">
        <v>63</v>
      </c>
      <c r="B68" s="357" t="e">
        <f>VLOOKUP(A68,počty!$AK$6:$FA$100,8,0)</f>
        <v>#N/A</v>
      </c>
      <c r="C68" s="358" t="e">
        <f>VLOOKUP(A68,počty!$AK$6:$FA$100,3,0)</f>
        <v>#N/A</v>
      </c>
      <c r="D68" s="359" t="e">
        <f>VLOOKUP(A68,počty!$AK$6:$FA$100,4,0)</f>
        <v>#N/A</v>
      </c>
      <c r="E68" s="359" t="e">
        <f>VLOOKUP(A68,počty!$AK$6:$FA$100,5,0)</f>
        <v>#N/A</v>
      </c>
      <c r="F68" s="360" t="e">
        <f>VLOOKUP(A68,počty!$AK$6:$FA$100,6,0)</f>
        <v>#N/A</v>
      </c>
      <c r="G68" s="361" t="e">
        <f>VLOOKUP(A68,počty!$AK$6:$FA$100,30,0)</f>
        <v>#N/A</v>
      </c>
      <c r="H68" s="362" t="e">
        <f>VLOOKUP(A68,počty!$AK$6:$FA$100,31,0)</f>
        <v>#N/A</v>
      </c>
      <c r="I68" s="361" t="e">
        <f>VLOOKUP(A68,počty!$AK$6:$FA$100,55,0)</f>
        <v>#N/A</v>
      </c>
      <c r="J68" s="363" t="e">
        <f>VLOOKUP(A68,počty!$AK$6:$FA$100,56,0)</f>
        <v>#N/A</v>
      </c>
      <c r="K68" s="361" t="e">
        <f>VLOOKUP(A68,počty!$AK$6:$FA$100,80,0)</f>
        <v>#N/A</v>
      </c>
      <c r="L68" s="362" t="e">
        <f>VLOOKUP(A68,počty!$AK$6:$FA$100,81,0)</f>
        <v>#N/A</v>
      </c>
      <c r="M68" s="361" t="e">
        <f>VLOOKUP(A68,počty!$AK$6:$FA$100,105,0)</f>
        <v>#N/A</v>
      </c>
      <c r="N68" s="362" t="e">
        <f>VLOOKUP(A68,počty!$AK$6:$FA$100,106,0)</f>
        <v>#N/A</v>
      </c>
      <c r="O68" s="364" t="e">
        <f>VLOOKUP(A68,počty!$AK$6:$FA$100,7,0)</f>
        <v>#N/A</v>
      </c>
    </row>
    <row r="69" spans="1:15" s="356" customFormat="1" ht="14.25" customHeight="1">
      <c r="A69" s="356">
        <v>64</v>
      </c>
      <c r="B69" s="357" t="e">
        <f>VLOOKUP(A69,počty!$AK$6:$FA$100,8,0)</f>
        <v>#N/A</v>
      </c>
      <c r="C69" s="358" t="e">
        <f>VLOOKUP(A69,počty!$AK$6:$FA$100,3,0)</f>
        <v>#N/A</v>
      </c>
      <c r="D69" s="359" t="e">
        <f>VLOOKUP(A69,počty!$AK$6:$FA$100,4,0)</f>
        <v>#N/A</v>
      </c>
      <c r="E69" s="359" t="e">
        <f>VLOOKUP(A69,počty!$AK$6:$FA$100,5,0)</f>
        <v>#N/A</v>
      </c>
      <c r="F69" s="360" t="e">
        <f>VLOOKUP(A69,počty!$AK$6:$FA$100,6,0)</f>
        <v>#N/A</v>
      </c>
      <c r="G69" s="361" t="e">
        <f>VLOOKUP(A69,počty!$AK$6:$FA$100,30,0)</f>
        <v>#N/A</v>
      </c>
      <c r="H69" s="362" t="e">
        <f>VLOOKUP(A69,počty!$AK$6:$FA$100,31,0)</f>
        <v>#N/A</v>
      </c>
      <c r="I69" s="361" t="e">
        <f>VLOOKUP(A69,počty!$AK$6:$FA$100,55,0)</f>
        <v>#N/A</v>
      </c>
      <c r="J69" s="363" t="e">
        <f>VLOOKUP(A69,počty!$AK$6:$FA$100,56,0)</f>
        <v>#N/A</v>
      </c>
      <c r="K69" s="361" t="e">
        <f>VLOOKUP(A69,počty!$AK$6:$FA$100,80,0)</f>
        <v>#N/A</v>
      </c>
      <c r="L69" s="362" t="e">
        <f>VLOOKUP(A69,počty!$AK$6:$FA$100,81,0)</f>
        <v>#N/A</v>
      </c>
      <c r="M69" s="361" t="e">
        <f>VLOOKUP(A69,počty!$AK$6:$FA$100,105,0)</f>
        <v>#N/A</v>
      </c>
      <c r="N69" s="362" t="e">
        <f>VLOOKUP(A69,počty!$AK$6:$FA$100,106,0)</f>
        <v>#N/A</v>
      </c>
      <c r="O69" s="364" t="e">
        <f>VLOOKUP(A69,počty!$AK$6:$FA$100,7,0)</f>
        <v>#N/A</v>
      </c>
    </row>
    <row r="70" spans="1:15" s="356" customFormat="1" ht="14.25" customHeight="1">
      <c r="A70" s="356">
        <v>65</v>
      </c>
      <c r="B70" s="357" t="e">
        <f>VLOOKUP(A70,počty!$AK$6:$FA$100,8,0)</f>
        <v>#N/A</v>
      </c>
      <c r="C70" s="358" t="e">
        <f>VLOOKUP(A70,počty!$AK$6:$FA$100,3,0)</f>
        <v>#N/A</v>
      </c>
      <c r="D70" s="359" t="e">
        <f>VLOOKUP(A70,počty!$AK$6:$FA$100,4,0)</f>
        <v>#N/A</v>
      </c>
      <c r="E70" s="359" t="e">
        <f>VLOOKUP(A70,počty!$AK$6:$FA$100,5,0)</f>
        <v>#N/A</v>
      </c>
      <c r="F70" s="360" t="e">
        <f>VLOOKUP(A70,počty!$AK$6:$FA$100,6,0)</f>
        <v>#N/A</v>
      </c>
      <c r="G70" s="361" t="e">
        <f>VLOOKUP(A70,počty!$AK$6:$FA$100,30,0)</f>
        <v>#N/A</v>
      </c>
      <c r="H70" s="362" t="e">
        <f>VLOOKUP(A70,počty!$AK$6:$FA$100,31,0)</f>
        <v>#N/A</v>
      </c>
      <c r="I70" s="361" t="e">
        <f>VLOOKUP(A70,počty!$AK$6:$FA$100,55,0)</f>
        <v>#N/A</v>
      </c>
      <c r="J70" s="363" t="e">
        <f>VLOOKUP(A70,počty!$AK$6:$FA$100,56,0)</f>
        <v>#N/A</v>
      </c>
      <c r="K70" s="361" t="e">
        <f>VLOOKUP(A70,počty!$AK$6:$FA$100,80,0)</f>
        <v>#N/A</v>
      </c>
      <c r="L70" s="362" t="e">
        <f>VLOOKUP(A70,počty!$AK$6:$FA$100,81,0)</f>
        <v>#N/A</v>
      </c>
      <c r="M70" s="361" t="e">
        <f>VLOOKUP(A70,počty!$AK$6:$FA$100,105,0)</f>
        <v>#N/A</v>
      </c>
      <c r="N70" s="362" t="e">
        <f>VLOOKUP(A70,počty!$AK$6:$FA$100,106,0)</f>
        <v>#N/A</v>
      </c>
      <c r="O70" s="364" t="e">
        <f>VLOOKUP(A70,počty!$AK$6:$FA$100,7,0)</f>
        <v>#N/A</v>
      </c>
    </row>
    <row r="71" spans="1:15" s="356" customFormat="1" ht="14.25" customHeight="1">
      <c r="A71" s="356">
        <v>66</v>
      </c>
      <c r="B71" s="357" t="e">
        <f>VLOOKUP(A71,počty!$AK$6:$FA$100,8,0)</f>
        <v>#N/A</v>
      </c>
      <c r="C71" s="358" t="e">
        <f>VLOOKUP(A71,počty!$AK$6:$FA$100,3,0)</f>
        <v>#N/A</v>
      </c>
      <c r="D71" s="359" t="e">
        <f>VLOOKUP(A71,počty!$AK$6:$FA$100,4,0)</f>
        <v>#N/A</v>
      </c>
      <c r="E71" s="359" t="e">
        <f>VLOOKUP(A71,počty!$AK$6:$FA$100,5,0)</f>
        <v>#N/A</v>
      </c>
      <c r="F71" s="360" t="e">
        <f>VLOOKUP(A71,počty!$AK$6:$FA$100,6,0)</f>
        <v>#N/A</v>
      </c>
      <c r="G71" s="361" t="e">
        <f>VLOOKUP(A71,počty!$AK$6:$FA$100,30,0)</f>
        <v>#N/A</v>
      </c>
      <c r="H71" s="362" t="e">
        <f>VLOOKUP(A71,počty!$AK$6:$FA$100,31,0)</f>
        <v>#N/A</v>
      </c>
      <c r="I71" s="361" t="e">
        <f>VLOOKUP(A71,počty!$AK$6:$FA$100,55,0)</f>
        <v>#N/A</v>
      </c>
      <c r="J71" s="363" t="e">
        <f>VLOOKUP(A71,počty!$AK$6:$FA$100,56,0)</f>
        <v>#N/A</v>
      </c>
      <c r="K71" s="361" t="e">
        <f>VLOOKUP(A71,počty!$AK$6:$FA$100,80,0)</f>
        <v>#N/A</v>
      </c>
      <c r="L71" s="362" t="e">
        <f>VLOOKUP(A71,počty!$AK$6:$FA$100,81,0)</f>
        <v>#N/A</v>
      </c>
      <c r="M71" s="361" t="e">
        <f>VLOOKUP(A71,počty!$AK$6:$FA$100,105,0)</f>
        <v>#N/A</v>
      </c>
      <c r="N71" s="362" t="e">
        <f>VLOOKUP(A71,počty!$AK$6:$FA$100,106,0)</f>
        <v>#N/A</v>
      </c>
      <c r="O71" s="364" t="e">
        <f>VLOOKUP(A71,počty!$AK$6:$FA$100,7,0)</f>
        <v>#N/A</v>
      </c>
    </row>
    <row r="72" spans="1:15" s="356" customFormat="1" ht="14.25" customHeight="1">
      <c r="A72" s="356">
        <v>67</v>
      </c>
      <c r="B72" s="357" t="e">
        <f>VLOOKUP(A72,počty!$AK$6:$FA$100,8,0)</f>
        <v>#N/A</v>
      </c>
      <c r="C72" s="358" t="e">
        <f>VLOOKUP(A72,počty!$AK$6:$FA$100,3,0)</f>
        <v>#N/A</v>
      </c>
      <c r="D72" s="359" t="e">
        <f>VLOOKUP(A72,počty!$AK$6:$FA$100,4,0)</f>
        <v>#N/A</v>
      </c>
      <c r="E72" s="359" t="e">
        <f>VLOOKUP(A72,počty!$AK$6:$FA$100,5,0)</f>
        <v>#N/A</v>
      </c>
      <c r="F72" s="360" t="e">
        <f>VLOOKUP(A72,počty!$AK$6:$FA$100,6,0)</f>
        <v>#N/A</v>
      </c>
      <c r="G72" s="361" t="e">
        <f>VLOOKUP(A72,počty!$AK$6:$FA$100,30,0)</f>
        <v>#N/A</v>
      </c>
      <c r="H72" s="362" t="e">
        <f>VLOOKUP(A72,počty!$AK$6:$FA$100,31,0)</f>
        <v>#N/A</v>
      </c>
      <c r="I72" s="361" t="e">
        <f>VLOOKUP(A72,počty!$AK$6:$FA$100,55,0)</f>
        <v>#N/A</v>
      </c>
      <c r="J72" s="363" t="e">
        <f>VLOOKUP(A72,počty!$AK$6:$FA$100,56,0)</f>
        <v>#N/A</v>
      </c>
      <c r="K72" s="361" t="e">
        <f>VLOOKUP(A72,počty!$AK$6:$FA$100,80,0)</f>
        <v>#N/A</v>
      </c>
      <c r="L72" s="362" t="e">
        <f>VLOOKUP(A72,počty!$AK$6:$FA$100,81,0)</f>
        <v>#N/A</v>
      </c>
      <c r="M72" s="361" t="e">
        <f>VLOOKUP(A72,počty!$AK$6:$FA$100,105,0)</f>
        <v>#N/A</v>
      </c>
      <c r="N72" s="362" t="e">
        <f>VLOOKUP(A72,počty!$AK$6:$FA$100,106,0)</f>
        <v>#N/A</v>
      </c>
      <c r="O72" s="364" t="e">
        <f>VLOOKUP(A72,počty!$AK$6:$FA$100,7,0)</f>
        <v>#N/A</v>
      </c>
    </row>
    <row r="73" spans="1:15" s="356" customFormat="1" ht="14.25" customHeight="1">
      <c r="A73" s="356">
        <v>68</v>
      </c>
      <c r="B73" s="357" t="e">
        <f>VLOOKUP(A73,počty!$AK$6:$FA$100,8,0)</f>
        <v>#N/A</v>
      </c>
      <c r="C73" s="358" t="e">
        <f>VLOOKUP(A73,počty!$AK$6:$FA$100,3,0)</f>
        <v>#N/A</v>
      </c>
      <c r="D73" s="359" t="e">
        <f>VLOOKUP(A73,počty!$AK$6:$FA$100,4,0)</f>
        <v>#N/A</v>
      </c>
      <c r="E73" s="359" t="e">
        <f>VLOOKUP(A73,počty!$AK$6:$FA$100,5,0)</f>
        <v>#N/A</v>
      </c>
      <c r="F73" s="360" t="e">
        <f>VLOOKUP(A73,počty!$AK$6:$FA$100,6,0)</f>
        <v>#N/A</v>
      </c>
      <c r="G73" s="361" t="e">
        <f>VLOOKUP(A73,počty!$AK$6:$FA$100,30,0)</f>
        <v>#N/A</v>
      </c>
      <c r="H73" s="362" t="e">
        <f>VLOOKUP(A73,počty!$AK$6:$FA$100,31,0)</f>
        <v>#N/A</v>
      </c>
      <c r="I73" s="361" t="e">
        <f>VLOOKUP(A73,počty!$AK$6:$FA$100,55,0)</f>
        <v>#N/A</v>
      </c>
      <c r="J73" s="363" t="e">
        <f>VLOOKUP(A73,počty!$AK$6:$FA$100,56,0)</f>
        <v>#N/A</v>
      </c>
      <c r="K73" s="361" t="e">
        <f>VLOOKUP(A73,počty!$AK$6:$FA$100,80,0)</f>
        <v>#N/A</v>
      </c>
      <c r="L73" s="362" t="e">
        <f>VLOOKUP(A73,počty!$AK$6:$FA$100,81,0)</f>
        <v>#N/A</v>
      </c>
      <c r="M73" s="361" t="e">
        <f>VLOOKUP(A73,počty!$AK$6:$FA$100,105,0)</f>
        <v>#N/A</v>
      </c>
      <c r="N73" s="362" t="e">
        <f>VLOOKUP(A73,počty!$AK$6:$FA$100,106,0)</f>
        <v>#N/A</v>
      </c>
      <c r="O73" s="364" t="e">
        <f>VLOOKUP(A73,počty!$AK$6:$FA$100,7,0)</f>
        <v>#N/A</v>
      </c>
    </row>
    <row r="74" spans="1:15" s="356" customFormat="1" ht="14.25" customHeight="1">
      <c r="A74" s="356">
        <v>69</v>
      </c>
      <c r="B74" s="357" t="e">
        <f>VLOOKUP(A74,počty!$AK$6:$FA$100,8,0)</f>
        <v>#N/A</v>
      </c>
      <c r="C74" s="358" t="e">
        <f>VLOOKUP(A74,počty!$AK$6:$FA$100,3,0)</f>
        <v>#N/A</v>
      </c>
      <c r="D74" s="359" t="e">
        <f>VLOOKUP(A74,počty!$AK$6:$FA$100,4,0)</f>
        <v>#N/A</v>
      </c>
      <c r="E74" s="359" t="e">
        <f>VLOOKUP(A74,počty!$AK$6:$FA$100,5,0)</f>
        <v>#N/A</v>
      </c>
      <c r="F74" s="360" t="e">
        <f>VLOOKUP(A74,počty!$AK$6:$FA$100,6,0)</f>
        <v>#N/A</v>
      </c>
      <c r="G74" s="361" t="e">
        <f>VLOOKUP(A74,počty!$AK$6:$FA$100,30,0)</f>
        <v>#N/A</v>
      </c>
      <c r="H74" s="362" t="e">
        <f>VLOOKUP(A74,počty!$AK$6:$FA$100,31,0)</f>
        <v>#N/A</v>
      </c>
      <c r="I74" s="361" t="e">
        <f>VLOOKUP(A74,počty!$AK$6:$FA$100,55,0)</f>
        <v>#N/A</v>
      </c>
      <c r="J74" s="363" t="e">
        <f>VLOOKUP(A74,počty!$AK$6:$FA$100,56,0)</f>
        <v>#N/A</v>
      </c>
      <c r="K74" s="361" t="e">
        <f>VLOOKUP(A74,počty!$AK$6:$FA$100,80,0)</f>
        <v>#N/A</v>
      </c>
      <c r="L74" s="362" t="e">
        <f>VLOOKUP(A74,počty!$AK$6:$FA$100,81,0)</f>
        <v>#N/A</v>
      </c>
      <c r="M74" s="361" t="e">
        <f>VLOOKUP(A74,počty!$AK$6:$FA$100,105,0)</f>
        <v>#N/A</v>
      </c>
      <c r="N74" s="362" t="e">
        <f>VLOOKUP(A74,počty!$AK$6:$FA$100,106,0)</f>
        <v>#N/A</v>
      </c>
      <c r="O74" s="364" t="e">
        <f>VLOOKUP(A74,počty!$AK$6:$FA$100,7,0)</f>
        <v>#N/A</v>
      </c>
    </row>
    <row r="75" spans="1:15" s="356" customFormat="1" ht="14.25" customHeight="1">
      <c r="A75" s="356">
        <v>70</v>
      </c>
      <c r="B75" s="357" t="e">
        <f>VLOOKUP(A75,počty!$AK$6:$FA$100,8,0)</f>
        <v>#N/A</v>
      </c>
      <c r="C75" s="358" t="e">
        <f>VLOOKUP(A75,počty!$AK$6:$FA$100,3,0)</f>
        <v>#N/A</v>
      </c>
      <c r="D75" s="359" t="e">
        <f>VLOOKUP(A75,počty!$AK$6:$FA$100,4,0)</f>
        <v>#N/A</v>
      </c>
      <c r="E75" s="359" t="e">
        <f>VLOOKUP(A75,počty!$AK$6:$FA$100,5,0)</f>
        <v>#N/A</v>
      </c>
      <c r="F75" s="360" t="e">
        <f>VLOOKUP(A75,počty!$AK$6:$FA$100,6,0)</f>
        <v>#N/A</v>
      </c>
      <c r="G75" s="361" t="e">
        <f>VLOOKUP(A75,počty!$AK$6:$FA$100,30,0)</f>
        <v>#N/A</v>
      </c>
      <c r="H75" s="362" t="e">
        <f>VLOOKUP(A75,počty!$AK$6:$FA$100,31,0)</f>
        <v>#N/A</v>
      </c>
      <c r="I75" s="361" t="e">
        <f>VLOOKUP(A75,počty!$AK$6:$FA$100,55,0)</f>
        <v>#N/A</v>
      </c>
      <c r="J75" s="363" t="e">
        <f>VLOOKUP(A75,počty!$AK$6:$FA$100,56,0)</f>
        <v>#N/A</v>
      </c>
      <c r="K75" s="361" t="e">
        <f>VLOOKUP(A75,počty!$AK$6:$FA$100,80,0)</f>
        <v>#N/A</v>
      </c>
      <c r="L75" s="362" t="e">
        <f>VLOOKUP(A75,počty!$AK$6:$FA$100,81,0)</f>
        <v>#N/A</v>
      </c>
      <c r="M75" s="361" t="e">
        <f>VLOOKUP(A75,počty!$AK$6:$FA$100,105,0)</f>
        <v>#N/A</v>
      </c>
      <c r="N75" s="362" t="e">
        <f>VLOOKUP(A75,počty!$AK$6:$FA$100,106,0)</f>
        <v>#N/A</v>
      </c>
      <c r="O75" s="364" t="e">
        <f>VLOOKUP(A75,počty!$AK$6:$FA$100,7,0)</f>
        <v>#N/A</v>
      </c>
    </row>
  </sheetData>
  <sheetProtection/>
  <mergeCells count="8">
    <mergeCell ref="B1:I1"/>
    <mergeCell ref="B3:F4"/>
    <mergeCell ref="B2:O2"/>
    <mergeCell ref="J1:O1"/>
    <mergeCell ref="G4:H4"/>
    <mergeCell ref="I4:J4"/>
    <mergeCell ref="K4:L4"/>
    <mergeCell ref="M4:N4"/>
  </mergeCells>
  <printOptions horizontalCentered="1"/>
  <pageMargins left="0.3937007874015748" right="0" top="0.5905511811023623" bottom="0.5118110236220472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73"/>
  <sheetViews>
    <sheetView zoomScale="70" zoomScaleNormal="70" zoomScalePageLayoutView="0" workbookViewId="0" topLeftCell="A1">
      <selection activeCell="A4" sqref="A4"/>
    </sheetView>
  </sheetViews>
  <sheetFormatPr defaultColWidth="7.00390625" defaultRowHeight="19.5" customHeight="1"/>
  <cols>
    <col min="1" max="1" width="6.75390625" style="0" customWidth="1"/>
    <col min="2" max="6" width="8.75390625" style="0" customWidth="1"/>
    <col min="7" max="7" width="4.625" style="0" customWidth="1"/>
    <col min="8" max="8" width="6.75390625" style="0" customWidth="1"/>
    <col min="9" max="13" width="8.75390625" style="0" customWidth="1"/>
    <col min="14" max="14" width="4.75390625" style="0" customWidth="1"/>
    <col min="15" max="15" width="6.75390625" style="0" customWidth="1"/>
    <col min="16" max="20" width="8.75390625" style="0" customWidth="1"/>
    <col min="21" max="21" width="3.25390625" style="0" customWidth="1"/>
    <col min="22" max="22" width="6.75390625" style="0" customWidth="1"/>
    <col min="23" max="27" width="8.75390625" style="0" customWidth="1"/>
    <col min="28" max="28" width="4.75390625" style="0" customWidth="1"/>
    <col min="29" max="29" width="6.75390625" style="0" customWidth="1"/>
    <col min="30" max="34" width="8.75390625" style="0" customWidth="1"/>
    <col min="35" max="35" width="4.75390625" style="0" customWidth="1"/>
    <col min="36" max="36" width="6.75390625" style="0" customWidth="1"/>
    <col min="37" max="41" width="8.75390625" style="0" customWidth="1"/>
  </cols>
  <sheetData>
    <row r="1" spans="1:41" ht="46.5" customHeight="1" thickBot="1">
      <c r="A1" s="542" t="str">
        <f>+počty!AM2</f>
        <v>ŽÁCI 9+10</v>
      </c>
      <c r="B1" s="542"/>
      <c r="C1" s="543"/>
      <c r="D1" s="261" t="s">
        <v>3</v>
      </c>
      <c r="E1" s="262" t="s">
        <v>161</v>
      </c>
      <c r="F1" s="263">
        <v>1</v>
      </c>
      <c r="G1" s="2"/>
      <c r="H1" s="542" t="str">
        <f>+A1</f>
        <v>ŽÁCI 9+10</v>
      </c>
      <c r="I1" s="542"/>
      <c r="J1" s="543"/>
      <c r="K1" s="261" t="s">
        <v>4</v>
      </c>
      <c r="L1" s="262" t="s">
        <v>161</v>
      </c>
      <c r="M1" s="264">
        <f>++F1</f>
        <v>1</v>
      </c>
      <c r="N1" s="2"/>
      <c r="O1" s="542" t="str">
        <f>+A1</f>
        <v>ŽÁCI 9+10</v>
      </c>
      <c r="P1" s="542"/>
      <c r="Q1" s="543"/>
      <c r="R1" s="261" t="s">
        <v>5</v>
      </c>
      <c r="S1" s="262" t="s">
        <v>161</v>
      </c>
      <c r="T1" s="264">
        <f>+F1</f>
        <v>1</v>
      </c>
      <c r="U1" s="265"/>
      <c r="V1" s="542" t="str">
        <f>+A1</f>
        <v>ŽÁCI 9+10</v>
      </c>
      <c r="W1" s="542"/>
      <c r="X1" s="543"/>
      <c r="Y1" s="261" t="s">
        <v>6</v>
      </c>
      <c r="Z1" s="262" t="s">
        <v>161</v>
      </c>
      <c r="AA1" s="264">
        <f>+F1</f>
        <v>1</v>
      </c>
      <c r="AB1" s="2"/>
      <c r="AC1" s="542" t="str">
        <f>+A1</f>
        <v>ŽÁCI 9+10</v>
      </c>
      <c r="AD1" s="542"/>
      <c r="AE1" s="543"/>
      <c r="AF1" s="261" t="s">
        <v>7</v>
      </c>
      <c r="AG1" s="262" t="s">
        <v>161</v>
      </c>
      <c r="AH1" s="264">
        <f>+F1</f>
        <v>1</v>
      </c>
      <c r="AI1" s="2"/>
      <c r="AJ1" s="542" t="str">
        <f>+A1</f>
        <v>ŽÁCI 9+10</v>
      </c>
      <c r="AK1" s="542"/>
      <c r="AL1" s="543"/>
      <c r="AM1" s="261" t="s">
        <v>162</v>
      </c>
      <c r="AN1" s="262" t="s">
        <v>161</v>
      </c>
      <c r="AO1" s="264">
        <f>+F1</f>
        <v>1</v>
      </c>
    </row>
    <row r="2" spans="1:41" ht="19.5" customHeight="1">
      <c r="A2" s="266" t="s">
        <v>163</v>
      </c>
      <c r="B2" s="267" t="s">
        <v>164</v>
      </c>
      <c r="C2" s="138"/>
      <c r="D2" s="138"/>
      <c r="E2" s="268"/>
      <c r="F2" s="266" t="s">
        <v>165</v>
      </c>
      <c r="G2" s="133"/>
      <c r="H2" s="266" t="s">
        <v>163</v>
      </c>
      <c r="I2" s="267" t="s">
        <v>164</v>
      </c>
      <c r="J2" s="138"/>
      <c r="K2" s="138"/>
      <c r="L2" s="138"/>
      <c r="M2" s="266" t="s">
        <v>165</v>
      </c>
      <c r="N2" s="133"/>
      <c r="O2" s="266" t="s">
        <v>163</v>
      </c>
      <c r="P2" s="267" t="s">
        <v>164</v>
      </c>
      <c r="Q2" s="138"/>
      <c r="R2" s="138"/>
      <c r="S2" s="268"/>
      <c r="T2" s="266" t="s">
        <v>165</v>
      </c>
      <c r="U2" s="269"/>
      <c r="V2" s="266" t="s">
        <v>163</v>
      </c>
      <c r="W2" s="267" t="s">
        <v>164</v>
      </c>
      <c r="X2" s="138"/>
      <c r="Y2" s="138"/>
      <c r="Z2" s="268"/>
      <c r="AA2" s="266" t="s">
        <v>165</v>
      </c>
      <c r="AB2" s="133"/>
      <c r="AC2" s="266" t="s">
        <v>163</v>
      </c>
      <c r="AD2" s="267" t="s">
        <v>164</v>
      </c>
      <c r="AE2" s="138"/>
      <c r="AF2" s="138"/>
      <c r="AG2" s="268"/>
      <c r="AH2" s="266" t="s">
        <v>165</v>
      </c>
      <c r="AI2" s="133"/>
      <c r="AJ2" s="266" t="s">
        <v>163</v>
      </c>
      <c r="AK2" s="267" t="s">
        <v>164</v>
      </c>
      <c r="AL2" s="138"/>
      <c r="AM2" s="138"/>
      <c r="AN2" s="268"/>
      <c r="AO2" s="266" t="s">
        <v>165</v>
      </c>
    </row>
    <row r="3" spans="1:41" ht="19.5" customHeight="1" thickBot="1">
      <c r="A3" s="270" t="s">
        <v>166</v>
      </c>
      <c r="B3" s="271" t="s">
        <v>167</v>
      </c>
      <c r="C3" s="134" t="s">
        <v>168</v>
      </c>
      <c r="D3" s="134" t="s">
        <v>169</v>
      </c>
      <c r="E3" s="272" t="s">
        <v>170</v>
      </c>
      <c r="F3" s="270" t="s">
        <v>171</v>
      </c>
      <c r="G3" s="133"/>
      <c r="H3" s="270" t="s">
        <v>166</v>
      </c>
      <c r="I3" s="271" t="s">
        <v>167</v>
      </c>
      <c r="J3" s="134" t="s">
        <v>168</v>
      </c>
      <c r="K3" s="134" t="s">
        <v>169</v>
      </c>
      <c r="L3" s="135" t="s">
        <v>170</v>
      </c>
      <c r="M3" s="270" t="s">
        <v>171</v>
      </c>
      <c r="N3" s="133"/>
      <c r="O3" s="270" t="s">
        <v>166</v>
      </c>
      <c r="P3" s="271" t="s">
        <v>167</v>
      </c>
      <c r="Q3" s="134" t="s">
        <v>168</v>
      </c>
      <c r="R3" s="134" t="s">
        <v>169</v>
      </c>
      <c r="S3" s="272" t="s">
        <v>170</v>
      </c>
      <c r="T3" s="270" t="s">
        <v>171</v>
      </c>
      <c r="U3" s="269"/>
      <c r="V3" s="270" t="s">
        <v>166</v>
      </c>
      <c r="W3" s="271" t="s">
        <v>167</v>
      </c>
      <c r="X3" s="134" t="s">
        <v>168</v>
      </c>
      <c r="Y3" s="134" t="s">
        <v>169</v>
      </c>
      <c r="Z3" s="272" t="s">
        <v>170</v>
      </c>
      <c r="AA3" s="270" t="s">
        <v>171</v>
      </c>
      <c r="AB3" s="133"/>
      <c r="AC3" s="270" t="s">
        <v>166</v>
      </c>
      <c r="AD3" s="271" t="s">
        <v>167</v>
      </c>
      <c r="AE3" s="134" t="s">
        <v>168</v>
      </c>
      <c r="AF3" s="134" t="s">
        <v>169</v>
      </c>
      <c r="AG3" s="272" t="s">
        <v>170</v>
      </c>
      <c r="AH3" s="270" t="s">
        <v>171</v>
      </c>
      <c r="AI3" s="133"/>
      <c r="AJ3" s="270" t="s">
        <v>166</v>
      </c>
      <c r="AK3" s="271" t="s">
        <v>167</v>
      </c>
      <c r="AL3" s="134" t="s">
        <v>168</v>
      </c>
      <c r="AM3" s="134" t="s">
        <v>169</v>
      </c>
      <c r="AN3" s="272" t="s">
        <v>170</v>
      </c>
      <c r="AO3" s="270" t="s">
        <v>171</v>
      </c>
    </row>
    <row r="4" spans="1:41" ht="21.75" customHeight="1">
      <c r="A4" s="279">
        <v>1</v>
      </c>
      <c r="B4" s="132"/>
      <c r="C4" s="132"/>
      <c r="D4" s="132"/>
      <c r="E4" s="274"/>
      <c r="F4" s="275"/>
      <c r="H4" s="273">
        <f>+A4</f>
        <v>1</v>
      </c>
      <c r="I4" s="132"/>
      <c r="J4" s="132"/>
      <c r="K4" s="132"/>
      <c r="L4" s="274"/>
      <c r="M4" s="276"/>
      <c r="O4" s="273">
        <f>+H4</f>
        <v>1</v>
      </c>
      <c r="P4" s="132"/>
      <c r="Q4" s="132"/>
      <c r="R4" s="132"/>
      <c r="S4" s="274"/>
      <c r="T4" s="275"/>
      <c r="U4" s="2"/>
      <c r="V4" s="273">
        <f>+O4</f>
        <v>1</v>
      </c>
      <c r="W4" s="132"/>
      <c r="X4" s="132"/>
      <c r="Y4" s="132"/>
      <c r="Z4" s="274"/>
      <c r="AA4" s="275"/>
      <c r="AC4" s="273">
        <f>+V4</f>
        <v>1</v>
      </c>
      <c r="AD4" s="132"/>
      <c r="AE4" s="132"/>
      <c r="AF4" s="132"/>
      <c r="AG4" s="274"/>
      <c r="AH4" s="275"/>
      <c r="AJ4" s="273">
        <f>+AC4</f>
        <v>1</v>
      </c>
      <c r="AK4" s="132"/>
      <c r="AL4" s="132"/>
      <c r="AM4" s="132"/>
      <c r="AN4" s="274"/>
      <c r="AO4" s="275"/>
    </row>
    <row r="5" spans="1:41" ht="21.75" customHeight="1">
      <c r="A5" s="273">
        <f>+A4+1</f>
        <v>2</v>
      </c>
      <c r="B5" s="137"/>
      <c r="C5" s="137"/>
      <c r="D5" s="137"/>
      <c r="E5" s="277"/>
      <c r="F5" s="278"/>
      <c r="H5" s="136">
        <f>+A5</f>
        <v>2</v>
      </c>
      <c r="I5" s="137"/>
      <c r="J5" s="137"/>
      <c r="K5" s="137"/>
      <c r="L5" s="277"/>
      <c r="M5" s="278"/>
      <c r="O5" s="136">
        <f>+H5</f>
        <v>2</v>
      </c>
      <c r="P5" s="137"/>
      <c r="Q5" s="137"/>
      <c r="R5" s="137"/>
      <c r="S5" s="277"/>
      <c r="T5" s="278"/>
      <c r="U5" s="2"/>
      <c r="V5" s="136">
        <f>+O5</f>
        <v>2</v>
      </c>
      <c r="W5" s="137"/>
      <c r="X5" s="137"/>
      <c r="Y5" s="137"/>
      <c r="Z5" s="277"/>
      <c r="AA5" s="278"/>
      <c r="AC5" s="136">
        <f>+V5</f>
        <v>2</v>
      </c>
      <c r="AD5" s="137"/>
      <c r="AE5" s="137"/>
      <c r="AF5" s="137"/>
      <c r="AG5" s="277"/>
      <c r="AH5" s="278"/>
      <c r="AJ5" s="136">
        <f>+AC5</f>
        <v>2</v>
      </c>
      <c r="AK5" s="137"/>
      <c r="AL5" s="137"/>
      <c r="AM5" s="137"/>
      <c r="AN5" s="277"/>
      <c r="AO5" s="278"/>
    </row>
    <row r="6" spans="1:41" ht="21.75" customHeight="1">
      <c r="A6" s="273">
        <f aca="true" t="shared" si="0" ref="A6:A63">+A5+1</f>
        <v>3</v>
      </c>
      <c r="B6" s="137"/>
      <c r="C6" s="137"/>
      <c r="D6" s="137"/>
      <c r="E6" s="277"/>
      <c r="F6" s="278"/>
      <c r="H6" s="136">
        <f>+A6</f>
        <v>3</v>
      </c>
      <c r="I6" s="137"/>
      <c r="J6" s="137"/>
      <c r="K6" s="137"/>
      <c r="L6" s="277"/>
      <c r="M6" s="278"/>
      <c r="O6" s="136">
        <f>+H6</f>
        <v>3</v>
      </c>
      <c r="P6" s="137"/>
      <c r="Q6" s="137"/>
      <c r="R6" s="137"/>
      <c r="S6" s="277"/>
      <c r="T6" s="278"/>
      <c r="U6" s="2"/>
      <c r="V6" s="136">
        <f>+O6</f>
        <v>3</v>
      </c>
      <c r="W6" s="137"/>
      <c r="X6" s="137"/>
      <c r="Y6" s="137"/>
      <c r="Z6" s="277"/>
      <c r="AA6" s="278"/>
      <c r="AC6" s="136">
        <f>+V6</f>
        <v>3</v>
      </c>
      <c r="AD6" s="137"/>
      <c r="AE6" s="137"/>
      <c r="AF6" s="137"/>
      <c r="AG6" s="277"/>
      <c r="AH6" s="278"/>
      <c r="AJ6" s="136">
        <f>+AC6</f>
        <v>3</v>
      </c>
      <c r="AK6" s="137"/>
      <c r="AL6" s="137"/>
      <c r="AM6" s="137"/>
      <c r="AN6" s="277"/>
      <c r="AO6" s="278"/>
    </row>
    <row r="7" spans="1:41" ht="21.75" customHeight="1">
      <c r="A7" s="273">
        <f t="shared" si="0"/>
        <v>4</v>
      </c>
      <c r="B7" s="137"/>
      <c r="C7" s="137"/>
      <c r="D7" s="137"/>
      <c r="E7" s="277"/>
      <c r="F7" s="278"/>
      <c r="H7" s="136">
        <f>+A7</f>
        <v>4</v>
      </c>
      <c r="I7" s="137"/>
      <c r="J7" s="137"/>
      <c r="K7" s="137"/>
      <c r="L7" s="277"/>
      <c r="M7" s="278"/>
      <c r="O7" s="136">
        <f>+H7</f>
        <v>4</v>
      </c>
      <c r="P7" s="137"/>
      <c r="Q7" s="137"/>
      <c r="R7" s="137"/>
      <c r="S7" s="277"/>
      <c r="T7" s="278"/>
      <c r="U7" s="2"/>
      <c r="V7" s="136">
        <f>+O7</f>
        <v>4</v>
      </c>
      <c r="W7" s="137"/>
      <c r="X7" s="137"/>
      <c r="Y7" s="137"/>
      <c r="Z7" s="277"/>
      <c r="AA7" s="278"/>
      <c r="AC7" s="136">
        <f>+V7</f>
        <v>4</v>
      </c>
      <c r="AD7" s="137"/>
      <c r="AE7" s="137"/>
      <c r="AF7" s="137"/>
      <c r="AG7" s="277"/>
      <c r="AH7" s="278"/>
      <c r="AJ7" s="136">
        <f>+AC7</f>
        <v>4</v>
      </c>
      <c r="AK7" s="137"/>
      <c r="AL7" s="137"/>
      <c r="AM7" s="137"/>
      <c r="AN7" s="277"/>
      <c r="AO7" s="278"/>
    </row>
    <row r="8" spans="1:41" ht="21.75" customHeight="1">
      <c r="A8" s="273">
        <f t="shared" si="0"/>
        <v>5</v>
      </c>
      <c r="B8" s="137"/>
      <c r="C8" s="137"/>
      <c r="D8" s="137"/>
      <c r="E8" s="277"/>
      <c r="F8" s="278"/>
      <c r="H8" s="136">
        <f aca="true" t="shared" si="1" ref="H8:H63">+A8</f>
        <v>5</v>
      </c>
      <c r="I8" s="137"/>
      <c r="J8" s="137"/>
      <c r="K8" s="137"/>
      <c r="L8" s="277"/>
      <c r="M8" s="278"/>
      <c r="O8" s="136">
        <f aca="true" t="shared" si="2" ref="O8:O63">+H8</f>
        <v>5</v>
      </c>
      <c r="P8" s="137"/>
      <c r="Q8" s="137"/>
      <c r="R8" s="137"/>
      <c r="S8" s="277"/>
      <c r="T8" s="278"/>
      <c r="U8" s="2"/>
      <c r="V8" s="136">
        <f aca="true" t="shared" si="3" ref="V8:V63">+O8</f>
        <v>5</v>
      </c>
      <c r="W8" s="137"/>
      <c r="X8" s="137"/>
      <c r="Y8" s="137"/>
      <c r="Z8" s="277"/>
      <c r="AA8" s="278"/>
      <c r="AC8" s="136">
        <f aca="true" t="shared" si="4" ref="AC8:AC63">+V8</f>
        <v>5</v>
      </c>
      <c r="AD8" s="137"/>
      <c r="AE8" s="137"/>
      <c r="AF8" s="137"/>
      <c r="AG8" s="277"/>
      <c r="AH8" s="278"/>
      <c r="AJ8" s="136">
        <f aca="true" t="shared" si="5" ref="AJ8:AJ63">+AC8</f>
        <v>5</v>
      </c>
      <c r="AK8" s="137"/>
      <c r="AL8" s="137"/>
      <c r="AM8" s="137"/>
      <c r="AN8" s="277"/>
      <c r="AO8" s="278"/>
    </row>
    <row r="9" spans="1:41" ht="21.75" customHeight="1">
      <c r="A9" s="273">
        <f t="shared" si="0"/>
        <v>6</v>
      </c>
      <c r="B9" s="137"/>
      <c r="C9" s="137"/>
      <c r="D9" s="137"/>
      <c r="E9" s="277"/>
      <c r="F9" s="278"/>
      <c r="H9" s="136">
        <f t="shared" si="1"/>
        <v>6</v>
      </c>
      <c r="I9" s="137"/>
      <c r="J9" s="137"/>
      <c r="K9" s="137"/>
      <c r="L9" s="277"/>
      <c r="M9" s="278"/>
      <c r="O9" s="136">
        <f t="shared" si="2"/>
        <v>6</v>
      </c>
      <c r="P9" s="137"/>
      <c r="Q9" s="137"/>
      <c r="R9" s="137"/>
      <c r="S9" s="277"/>
      <c r="T9" s="278"/>
      <c r="U9" s="2"/>
      <c r="V9" s="136">
        <f t="shared" si="3"/>
        <v>6</v>
      </c>
      <c r="W9" s="137"/>
      <c r="X9" s="137"/>
      <c r="Y9" s="137"/>
      <c r="Z9" s="277"/>
      <c r="AA9" s="278"/>
      <c r="AC9" s="136">
        <f t="shared" si="4"/>
        <v>6</v>
      </c>
      <c r="AD9" s="137"/>
      <c r="AE9" s="137"/>
      <c r="AF9" s="137"/>
      <c r="AG9" s="277"/>
      <c r="AH9" s="278"/>
      <c r="AJ9" s="136">
        <f t="shared" si="5"/>
        <v>6</v>
      </c>
      <c r="AK9" s="137"/>
      <c r="AL9" s="137"/>
      <c r="AM9" s="137"/>
      <c r="AN9" s="277"/>
      <c r="AO9" s="278"/>
    </row>
    <row r="10" spans="1:41" ht="21.75" customHeight="1">
      <c r="A10" s="273">
        <f t="shared" si="0"/>
        <v>7</v>
      </c>
      <c r="B10" s="137"/>
      <c r="C10" s="137"/>
      <c r="D10" s="137"/>
      <c r="E10" s="277"/>
      <c r="F10" s="278"/>
      <c r="H10" s="136">
        <f t="shared" si="1"/>
        <v>7</v>
      </c>
      <c r="I10" s="137"/>
      <c r="J10" s="137"/>
      <c r="K10" s="137"/>
      <c r="L10" s="277"/>
      <c r="M10" s="278"/>
      <c r="O10" s="136">
        <f t="shared" si="2"/>
        <v>7</v>
      </c>
      <c r="P10" s="137"/>
      <c r="Q10" s="137"/>
      <c r="R10" s="137"/>
      <c r="S10" s="277"/>
      <c r="T10" s="278"/>
      <c r="U10" s="2"/>
      <c r="V10" s="136">
        <f t="shared" si="3"/>
        <v>7</v>
      </c>
      <c r="W10" s="137"/>
      <c r="X10" s="137"/>
      <c r="Y10" s="137"/>
      <c r="Z10" s="277"/>
      <c r="AA10" s="278"/>
      <c r="AC10" s="136">
        <f t="shared" si="4"/>
        <v>7</v>
      </c>
      <c r="AD10" s="137"/>
      <c r="AE10" s="137"/>
      <c r="AF10" s="137"/>
      <c r="AG10" s="277"/>
      <c r="AH10" s="278"/>
      <c r="AJ10" s="136">
        <f t="shared" si="5"/>
        <v>7</v>
      </c>
      <c r="AK10" s="137"/>
      <c r="AL10" s="137"/>
      <c r="AM10" s="137"/>
      <c r="AN10" s="277"/>
      <c r="AO10" s="278"/>
    </row>
    <row r="11" spans="1:41" ht="21.75" customHeight="1">
      <c r="A11" s="273">
        <f t="shared" si="0"/>
        <v>8</v>
      </c>
      <c r="B11" s="137"/>
      <c r="C11" s="137"/>
      <c r="D11" s="137"/>
      <c r="E11" s="277"/>
      <c r="F11" s="278"/>
      <c r="H11" s="136">
        <f t="shared" si="1"/>
        <v>8</v>
      </c>
      <c r="I11" s="137"/>
      <c r="J11" s="137"/>
      <c r="K11" s="137"/>
      <c r="L11" s="277"/>
      <c r="M11" s="278"/>
      <c r="O11" s="136">
        <f t="shared" si="2"/>
        <v>8</v>
      </c>
      <c r="P11" s="137"/>
      <c r="Q11" s="137"/>
      <c r="R11" s="137"/>
      <c r="S11" s="277"/>
      <c r="T11" s="278"/>
      <c r="U11" s="2"/>
      <c r="V11" s="136">
        <f t="shared" si="3"/>
        <v>8</v>
      </c>
      <c r="W11" s="137"/>
      <c r="X11" s="137"/>
      <c r="Y11" s="137"/>
      <c r="Z11" s="277"/>
      <c r="AA11" s="278"/>
      <c r="AC11" s="136">
        <f t="shared" si="4"/>
        <v>8</v>
      </c>
      <c r="AD11" s="137"/>
      <c r="AE11" s="137"/>
      <c r="AF11" s="137"/>
      <c r="AG11" s="277"/>
      <c r="AH11" s="278"/>
      <c r="AJ11" s="136">
        <f t="shared" si="5"/>
        <v>8</v>
      </c>
      <c r="AK11" s="137"/>
      <c r="AL11" s="137"/>
      <c r="AM11" s="137"/>
      <c r="AN11" s="277"/>
      <c r="AO11" s="278"/>
    </row>
    <row r="12" spans="1:41" ht="21.75" customHeight="1">
      <c r="A12" s="273">
        <f t="shared" si="0"/>
        <v>9</v>
      </c>
      <c r="B12" s="137"/>
      <c r="C12" s="137"/>
      <c r="D12" s="137"/>
      <c r="E12" s="277"/>
      <c r="F12" s="278"/>
      <c r="H12" s="136">
        <f t="shared" si="1"/>
        <v>9</v>
      </c>
      <c r="I12" s="137"/>
      <c r="J12" s="137"/>
      <c r="K12" s="137"/>
      <c r="L12" s="277"/>
      <c r="M12" s="278"/>
      <c r="O12" s="136">
        <f t="shared" si="2"/>
        <v>9</v>
      </c>
      <c r="P12" s="137"/>
      <c r="Q12" s="137"/>
      <c r="R12" s="137"/>
      <c r="S12" s="277"/>
      <c r="T12" s="278"/>
      <c r="U12" s="2"/>
      <c r="V12" s="136">
        <f t="shared" si="3"/>
        <v>9</v>
      </c>
      <c r="W12" s="137"/>
      <c r="X12" s="137"/>
      <c r="Y12" s="137"/>
      <c r="Z12" s="277"/>
      <c r="AA12" s="278"/>
      <c r="AC12" s="136">
        <f t="shared" si="4"/>
        <v>9</v>
      </c>
      <c r="AD12" s="137"/>
      <c r="AE12" s="137"/>
      <c r="AF12" s="137"/>
      <c r="AG12" s="277"/>
      <c r="AH12" s="278"/>
      <c r="AJ12" s="136">
        <f t="shared" si="5"/>
        <v>9</v>
      </c>
      <c r="AK12" s="137"/>
      <c r="AL12" s="137"/>
      <c r="AM12" s="137"/>
      <c r="AN12" s="277"/>
      <c r="AO12" s="278"/>
    </row>
    <row r="13" spans="1:41" ht="21.75" customHeight="1">
      <c r="A13" s="273">
        <f t="shared" si="0"/>
        <v>10</v>
      </c>
      <c r="B13" s="137"/>
      <c r="C13" s="137"/>
      <c r="D13" s="137"/>
      <c r="E13" s="277"/>
      <c r="F13" s="278"/>
      <c r="H13" s="136">
        <f t="shared" si="1"/>
        <v>10</v>
      </c>
      <c r="I13" s="137"/>
      <c r="J13" s="137"/>
      <c r="K13" s="137"/>
      <c r="L13" s="277"/>
      <c r="M13" s="278"/>
      <c r="O13" s="136">
        <f t="shared" si="2"/>
        <v>10</v>
      </c>
      <c r="P13" s="137"/>
      <c r="Q13" s="137"/>
      <c r="R13" s="137"/>
      <c r="S13" s="277"/>
      <c r="T13" s="278"/>
      <c r="U13" s="2"/>
      <c r="V13" s="136">
        <f t="shared" si="3"/>
        <v>10</v>
      </c>
      <c r="W13" s="137"/>
      <c r="X13" s="137"/>
      <c r="Y13" s="137"/>
      <c r="Z13" s="277"/>
      <c r="AA13" s="278"/>
      <c r="AC13" s="136">
        <f t="shared" si="4"/>
        <v>10</v>
      </c>
      <c r="AD13" s="137"/>
      <c r="AE13" s="137"/>
      <c r="AF13" s="137"/>
      <c r="AG13" s="277"/>
      <c r="AH13" s="278"/>
      <c r="AJ13" s="136">
        <f t="shared" si="5"/>
        <v>10</v>
      </c>
      <c r="AK13" s="137"/>
      <c r="AL13" s="137"/>
      <c r="AM13" s="137"/>
      <c r="AN13" s="277"/>
      <c r="AO13" s="278"/>
    </row>
    <row r="14" spans="1:41" ht="21.75" customHeight="1">
      <c r="A14" s="273">
        <f t="shared" si="0"/>
        <v>11</v>
      </c>
      <c r="B14" s="137"/>
      <c r="C14" s="137"/>
      <c r="D14" s="137"/>
      <c r="E14" s="277"/>
      <c r="F14" s="278"/>
      <c r="H14" s="136">
        <f t="shared" si="1"/>
        <v>11</v>
      </c>
      <c r="I14" s="137"/>
      <c r="J14" s="137"/>
      <c r="K14" s="137"/>
      <c r="L14" s="277"/>
      <c r="M14" s="278"/>
      <c r="O14" s="136">
        <f t="shared" si="2"/>
        <v>11</v>
      </c>
      <c r="P14" s="137"/>
      <c r="Q14" s="137"/>
      <c r="R14" s="137"/>
      <c r="S14" s="277"/>
      <c r="T14" s="278"/>
      <c r="U14" s="2"/>
      <c r="V14" s="136">
        <f t="shared" si="3"/>
        <v>11</v>
      </c>
      <c r="W14" s="137"/>
      <c r="X14" s="137"/>
      <c r="Y14" s="137"/>
      <c r="Z14" s="277"/>
      <c r="AA14" s="278"/>
      <c r="AC14" s="136">
        <f t="shared" si="4"/>
        <v>11</v>
      </c>
      <c r="AD14" s="137"/>
      <c r="AE14" s="137"/>
      <c r="AF14" s="137"/>
      <c r="AG14" s="277"/>
      <c r="AH14" s="278"/>
      <c r="AJ14" s="136">
        <f t="shared" si="5"/>
        <v>11</v>
      </c>
      <c r="AK14" s="137"/>
      <c r="AL14" s="137"/>
      <c r="AM14" s="137"/>
      <c r="AN14" s="277"/>
      <c r="AO14" s="278"/>
    </row>
    <row r="15" spans="1:41" ht="21.75" customHeight="1">
      <c r="A15" s="273">
        <f t="shared" si="0"/>
        <v>12</v>
      </c>
      <c r="B15" s="137"/>
      <c r="C15" s="137"/>
      <c r="D15" s="137"/>
      <c r="E15" s="277"/>
      <c r="F15" s="278"/>
      <c r="H15" s="136">
        <f t="shared" si="1"/>
        <v>12</v>
      </c>
      <c r="I15" s="137"/>
      <c r="J15" s="137"/>
      <c r="K15" s="137"/>
      <c r="L15" s="277"/>
      <c r="M15" s="278"/>
      <c r="O15" s="136">
        <f t="shared" si="2"/>
        <v>12</v>
      </c>
      <c r="P15" s="137"/>
      <c r="Q15" s="137"/>
      <c r="R15" s="137"/>
      <c r="S15" s="277"/>
      <c r="T15" s="278"/>
      <c r="U15" s="2"/>
      <c r="V15" s="136">
        <f t="shared" si="3"/>
        <v>12</v>
      </c>
      <c r="W15" s="137"/>
      <c r="X15" s="137"/>
      <c r="Y15" s="137"/>
      <c r="Z15" s="277"/>
      <c r="AA15" s="278"/>
      <c r="AC15" s="136">
        <f t="shared" si="4"/>
        <v>12</v>
      </c>
      <c r="AD15" s="137"/>
      <c r="AE15" s="137"/>
      <c r="AF15" s="137"/>
      <c r="AG15" s="277"/>
      <c r="AH15" s="278"/>
      <c r="AJ15" s="136">
        <f t="shared" si="5"/>
        <v>12</v>
      </c>
      <c r="AK15" s="137"/>
      <c r="AL15" s="137"/>
      <c r="AM15" s="137"/>
      <c r="AN15" s="277"/>
      <c r="AO15" s="278"/>
    </row>
    <row r="16" spans="1:41" ht="21.75" customHeight="1">
      <c r="A16" s="273">
        <f t="shared" si="0"/>
        <v>13</v>
      </c>
      <c r="B16" s="137"/>
      <c r="C16" s="137"/>
      <c r="D16" s="137"/>
      <c r="E16" s="277"/>
      <c r="F16" s="278"/>
      <c r="H16" s="136">
        <f t="shared" si="1"/>
        <v>13</v>
      </c>
      <c r="I16" s="137"/>
      <c r="J16" s="137"/>
      <c r="K16" s="137"/>
      <c r="L16" s="277"/>
      <c r="M16" s="278"/>
      <c r="O16" s="136">
        <f t="shared" si="2"/>
        <v>13</v>
      </c>
      <c r="P16" s="137"/>
      <c r="Q16" s="137"/>
      <c r="R16" s="137"/>
      <c r="S16" s="277"/>
      <c r="T16" s="278"/>
      <c r="U16" s="2"/>
      <c r="V16" s="136">
        <f t="shared" si="3"/>
        <v>13</v>
      </c>
      <c r="W16" s="137"/>
      <c r="X16" s="137"/>
      <c r="Y16" s="137"/>
      <c r="Z16" s="277"/>
      <c r="AA16" s="278"/>
      <c r="AC16" s="136">
        <f t="shared" si="4"/>
        <v>13</v>
      </c>
      <c r="AD16" s="137"/>
      <c r="AE16" s="137"/>
      <c r="AF16" s="137"/>
      <c r="AG16" s="277"/>
      <c r="AH16" s="278"/>
      <c r="AJ16" s="136">
        <f t="shared" si="5"/>
        <v>13</v>
      </c>
      <c r="AK16" s="137"/>
      <c r="AL16" s="137"/>
      <c r="AM16" s="137"/>
      <c r="AN16" s="277"/>
      <c r="AO16" s="278"/>
    </row>
    <row r="17" spans="1:41" ht="21.75" customHeight="1">
      <c r="A17" s="273">
        <f t="shared" si="0"/>
        <v>14</v>
      </c>
      <c r="B17" s="137"/>
      <c r="C17" s="137"/>
      <c r="D17" s="137"/>
      <c r="E17" s="277"/>
      <c r="F17" s="278"/>
      <c r="H17" s="136">
        <f t="shared" si="1"/>
        <v>14</v>
      </c>
      <c r="I17" s="137"/>
      <c r="J17" s="137"/>
      <c r="K17" s="137"/>
      <c r="L17" s="277"/>
      <c r="M17" s="278"/>
      <c r="O17" s="136">
        <f t="shared" si="2"/>
        <v>14</v>
      </c>
      <c r="P17" s="137"/>
      <c r="Q17" s="137"/>
      <c r="R17" s="137"/>
      <c r="S17" s="277"/>
      <c r="T17" s="278"/>
      <c r="U17" s="2"/>
      <c r="V17" s="136">
        <f t="shared" si="3"/>
        <v>14</v>
      </c>
      <c r="W17" s="137"/>
      <c r="X17" s="137"/>
      <c r="Y17" s="137"/>
      <c r="Z17" s="277"/>
      <c r="AA17" s="278"/>
      <c r="AC17" s="136">
        <f t="shared" si="4"/>
        <v>14</v>
      </c>
      <c r="AD17" s="137"/>
      <c r="AE17" s="137"/>
      <c r="AF17" s="137"/>
      <c r="AG17" s="277"/>
      <c r="AH17" s="278"/>
      <c r="AJ17" s="136">
        <f t="shared" si="5"/>
        <v>14</v>
      </c>
      <c r="AK17" s="137"/>
      <c r="AL17" s="137"/>
      <c r="AM17" s="137"/>
      <c r="AN17" s="277"/>
      <c r="AO17" s="278"/>
    </row>
    <row r="18" spans="1:41" ht="21.75" customHeight="1">
      <c r="A18" s="273">
        <f t="shared" si="0"/>
        <v>15</v>
      </c>
      <c r="B18" s="137"/>
      <c r="C18" s="137"/>
      <c r="D18" s="137"/>
      <c r="E18" s="277"/>
      <c r="F18" s="278"/>
      <c r="H18" s="136">
        <f t="shared" si="1"/>
        <v>15</v>
      </c>
      <c r="I18" s="137"/>
      <c r="J18" s="137"/>
      <c r="K18" s="137"/>
      <c r="L18" s="277"/>
      <c r="M18" s="278"/>
      <c r="O18" s="136">
        <f t="shared" si="2"/>
        <v>15</v>
      </c>
      <c r="P18" s="137"/>
      <c r="Q18" s="137"/>
      <c r="R18" s="137"/>
      <c r="S18" s="277"/>
      <c r="T18" s="278"/>
      <c r="U18" s="2"/>
      <c r="V18" s="136">
        <f t="shared" si="3"/>
        <v>15</v>
      </c>
      <c r="W18" s="137"/>
      <c r="X18" s="137"/>
      <c r="Y18" s="137"/>
      <c r="Z18" s="277"/>
      <c r="AA18" s="278"/>
      <c r="AC18" s="136">
        <f t="shared" si="4"/>
        <v>15</v>
      </c>
      <c r="AD18" s="137"/>
      <c r="AE18" s="137"/>
      <c r="AF18" s="137"/>
      <c r="AG18" s="277"/>
      <c r="AH18" s="278"/>
      <c r="AJ18" s="136">
        <f t="shared" si="5"/>
        <v>15</v>
      </c>
      <c r="AK18" s="137"/>
      <c r="AL18" s="137"/>
      <c r="AM18" s="137"/>
      <c r="AN18" s="277"/>
      <c r="AO18" s="278"/>
    </row>
    <row r="19" spans="1:41" ht="21.75" customHeight="1">
      <c r="A19" s="273">
        <f t="shared" si="0"/>
        <v>16</v>
      </c>
      <c r="B19" s="137"/>
      <c r="C19" s="137"/>
      <c r="D19" s="137"/>
      <c r="E19" s="277"/>
      <c r="F19" s="278"/>
      <c r="H19" s="136">
        <f t="shared" si="1"/>
        <v>16</v>
      </c>
      <c r="I19" s="137"/>
      <c r="J19" s="137"/>
      <c r="K19" s="137"/>
      <c r="L19" s="277"/>
      <c r="M19" s="278"/>
      <c r="O19" s="136">
        <f t="shared" si="2"/>
        <v>16</v>
      </c>
      <c r="P19" s="137"/>
      <c r="Q19" s="137"/>
      <c r="R19" s="137"/>
      <c r="S19" s="277"/>
      <c r="T19" s="278"/>
      <c r="U19" s="2"/>
      <c r="V19" s="136">
        <f t="shared" si="3"/>
        <v>16</v>
      </c>
      <c r="W19" s="137"/>
      <c r="X19" s="137"/>
      <c r="Y19" s="137"/>
      <c r="Z19" s="277"/>
      <c r="AA19" s="278"/>
      <c r="AC19" s="136">
        <f t="shared" si="4"/>
        <v>16</v>
      </c>
      <c r="AD19" s="137"/>
      <c r="AE19" s="137"/>
      <c r="AF19" s="137"/>
      <c r="AG19" s="277"/>
      <c r="AH19" s="278"/>
      <c r="AJ19" s="136">
        <f t="shared" si="5"/>
        <v>16</v>
      </c>
      <c r="AK19" s="137"/>
      <c r="AL19" s="137"/>
      <c r="AM19" s="137"/>
      <c r="AN19" s="277"/>
      <c r="AO19" s="278"/>
    </row>
    <row r="20" spans="1:41" ht="21.75" customHeight="1">
      <c r="A20" s="273">
        <f t="shared" si="0"/>
        <v>17</v>
      </c>
      <c r="B20" s="137"/>
      <c r="C20" s="137"/>
      <c r="D20" s="137"/>
      <c r="E20" s="277"/>
      <c r="F20" s="278"/>
      <c r="H20" s="136">
        <f t="shared" si="1"/>
        <v>17</v>
      </c>
      <c r="I20" s="137"/>
      <c r="J20" s="137"/>
      <c r="K20" s="137"/>
      <c r="L20" s="277"/>
      <c r="M20" s="278"/>
      <c r="O20" s="136">
        <f t="shared" si="2"/>
        <v>17</v>
      </c>
      <c r="P20" s="137"/>
      <c r="Q20" s="137"/>
      <c r="R20" s="137"/>
      <c r="S20" s="277"/>
      <c r="T20" s="278"/>
      <c r="U20" s="2"/>
      <c r="V20" s="136">
        <f t="shared" si="3"/>
        <v>17</v>
      </c>
      <c r="W20" s="137"/>
      <c r="X20" s="137"/>
      <c r="Y20" s="137"/>
      <c r="Z20" s="277"/>
      <c r="AA20" s="278"/>
      <c r="AC20" s="136">
        <f t="shared" si="4"/>
        <v>17</v>
      </c>
      <c r="AD20" s="137"/>
      <c r="AE20" s="137"/>
      <c r="AF20" s="137"/>
      <c r="AG20" s="277"/>
      <c r="AH20" s="278"/>
      <c r="AJ20" s="136">
        <f t="shared" si="5"/>
        <v>17</v>
      </c>
      <c r="AK20" s="137"/>
      <c r="AL20" s="137"/>
      <c r="AM20" s="137"/>
      <c r="AN20" s="277"/>
      <c r="AO20" s="278"/>
    </row>
    <row r="21" spans="1:41" ht="21.75" customHeight="1">
      <c r="A21" s="273">
        <f t="shared" si="0"/>
        <v>18</v>
      </c>
      <c r="B21" s="137"/>
      <c r="C21" s="137"/>
      <c r="D21" s="137"/>
      <c r="E21" s="277"/>
      <c r="F21" s="278"/>
      <c r="H21" s="136">
        <f t="shared" si="1"/>
        <v>18</v>
      </c>
      <c r="I21" s="137"/>
      <c r="J21" s="137"/>
      <c r="K21" s="137"/>
      <c r="L21" s="277"/>
      <c r="M21" s="278"/>
      <c r="O21" s="136">
        <f t="shared" si="2"/>
        <v>18</v>
      </c>
      <c r="P21" s="137"/>
      <c r="Q21" s="137"/>
      <c r="R21" s="137"/>
      <c r="S21" s="277"/>
      <c r="T21" s="278"/>
      <c r="U21" s="2"/>
      <c r="V21" s="136">
        <f t="shared" si="3"/>
        <v>18</v>
      </c>
      <c r="W21" s="137"/>
      <c r="X21" s="137"/>
      <c r="Y21" s="137"/>
      <c r="Z21" s="277"/>
      <c r="AA21" s="278"/>
      <c r="AC21" s="136">
        <f t="shared" si="4"/>
        <v>18</v>
      </c>
      <c r="AD21" s="137"/>
      <c r="AE21" s="137"/>
      <c r="AF21" s="137"/>
      <c r="AG21" s="277"/>
      <c r="AH21" s="278"/>
      <c r="AJ21" s="136">
        <f t="shared" si="5"/>
        <v>18</v>
      </c>
      <c r="AK21" s="137"/>
      <c r="AL21" s="137"/>
      <c r="AM21" s="137"/>
      <c r="AN21" s="277"/>
      <c r="AO21" s="278"/>
    </row>
    <row r="22" spans="1:41" ht="21.75" customHeight="1">
      <c r="A22" s="273">
        <f t="shared" si="0"/>
        <v>19</v>
      </c>
      <c r="B22" s="137"/>
      <c r="C22" s="137"/>
      <c r="D22" s="137"/>
      <c r="E22" s="277"/>
      <c r="F22" s="278"/>
      <c r="H22" s="136">
        <f t="shared" si="1"/>
        <v>19</v>
      </c>
      <c r="I22" s="137"/>
      <c r="J22" s="137"/>
      <c r="K22" s="137"/>
      <c r="L22" s="277"/>
      <c r="M22" s="278"/>
      <c r="O22" s="136">
        <f t="shared" si="2"/>
        <v>19</v>
      </c>
      <c r="P22" s="137"/>
      <c r="Q22" s="137"/>
      <c r="R22" s="137"/>
      <c r="S22" s="277"/>
      <c r="T22" s="278"/>
      <c r="U22" s="2"/>
      <c r="V22" s="136">
        <f t="shared" si="3"/>
        <v>19</v>
      </c>
      <c r="W22" s="137"/>
      <c r="X22" s="137"/>
      <c r="Y22" s="137"/>
      <c r="Z22" s="277"/>
      <c r="AA22" s="278"/>
      <c r="AC22" s="136">
        <f t="shared" si="4"/>
        <v>19</v>
      </c>
      <c r="AD22" s="137"/>
      <c r="AE22" s="137"/>
      <c r="AF22" s="137"/>
      <c r="AG22" s="277"/>
      <c r="AH22" s="278"/>
      <c r="AJ22" s="136">
        <f t="shared" si="5"/>
        <v>19</v>
      </c>
      <c r="AK22" s="137"/>
      <c r="AL22" s="137"/>
      <c r="AM22" s="137"/>
      <c r="AN22" s="277"/>
      <c r="AO22" s="278"/>
    </row>
    <row r="23" spans="1:41" ht="21.75" customHeight="1">
      <c r="A23" s="273">
        <f t="shared" si="0"/>
        <v>20</v>
      </c>
      <c r="B23" s="137"/>
      <c r="C23" s="137"/>
      <c r="D23" s="137"/>
      <c r="E23" s="277"/>
      <c r="F23" s="278"/>
      <c r="H23" s="136">
        <f t="shared" si="1"/>
        <v>20</v>
      </c>
      <c r="I23" s="137"/>
      <c r="J23" s="137"/>
      <c r="K23" s="137"/>
      <c r="L23" s="277"/>
      <c r="M23" s="278"/>
      <c r="O23" s="136">
        <f t="shared" si="2"/>
        <v>20</v>
      </c>
      <c r="P23" s="137"/>
      <c r="Q23" s="137"/>
      <c r="R23" s="137"/>
      <c r="S23" s="277"/>
      <c r="T23" s="278"/>
      <c r="U23" s="2"/>
      <c r="V23" s="136">
        <f t="shared" si="3"/>
        <v>20</v>
      </c>
      <c r="W23" s="137"/>
      <c r="X23" s="137"/>
      <c r="Y23" s="137"/>
      <c r="Z23" s="277"/>
      <c r="AA23" s="278"/>
      <c r="AC23" s="136">
        <f t="shared" si="4"/>
        <v>20</v>
      </c>
      <c r="AD23" s="137"/>
      <c r="AE23" s="137"/>
      <c r="AF23" s="137"/>
      <c r="AG23" s="277"/>
      <c r="AH23" s="278"/>
      <c r="AJ23" s="136">
        <f t="shared" si="5"/>
        <v>20</v>
      </c>
      <c r="AK23" s="137"/>
      <c r="AL23" s="137"/>
      <c r="AM23" s="137"/>
      <c r="AN23" s="277"/>
      <c r="AO23" s="278"/>
    </row>
    <row r="24" spans="1:41" ht="21.75" customHeight="1">
      <c r="A24" s="273">
        <f t="shared" si="0"/>
        <v>21</v>
      </c>
      <c r="B24" s="137"/>
      <c r="C24" s="137"/>
      <c r="D24" s="137"/>
      <c r="E24" s="277"/>
      <c r="F24" s="278"/>
      <c r="H24" s="136">
        <f t="shared" si="1"/>
        <v>21</v>
      </c>
      <c r="I24" s="137"/>
      <c r="J24" s="137"/>
      <c r="K24" s="137"/>
      <c r="L24" s="277"/>
      <c r="M24" s="278"/>
      <c r="O24" s="136">
        <f t="shared" si="2"/>
        <v>21</v>
      </c>
      <c r="P24" s="137"/>
      <c r="Q24" s="137"/>
      <c r="R24" s="137"/>
      <c r="S24" s="277"/>
      <c r="T24" s="278"/>
      <c r="U24" s="2"/>
      <c r="V24" s="136">
        <f t="shared" si="3"/>
        <v>21</v>
      </c>
      <c r="W24" s="137"/>
      <c r="X24" s="137"/>
      <c r="Y24" s="137"/>
      <c r="Z24" s="277"/>
      <c r="AA24" s="278"/>
      <c r="AC24" s="136">
        <f t="shared" si="4"/>
        <v>21</v>
      </c>
      <c r="AD24" s="137"/>
      <c r="AE24" s="137"/>
      <c r="AF24" s="137"/>
      <c r="AG24" s="277"/>
      <c r="AH24" s="278"/>
      <c r="AJ24" s="136">
        <f t="shared" si="5"/>
        <v>21</v>
      </c>
      <c r="AK24" s="137"/>
      <c r="AL24" s="137"/>
      <c r="AM24" s="137"/>
      <c r="AN24" s="277"/>
      <c r="AO24" s="278"/>
    </row>
    <row r="25" spans="1:41" ht="21.75" customHeight="1">
      <c r="A25" s="273">
        <f t="shared" si="0"/>
        <v>22</v>
      </c>
      <c r="B25" s="137"/>
      <c r="C25" s="137"/>
      <c r="D25" s="137"/>
      <c r="E25" s="277"/>
      <c r="F25" s="278"/>
      <c r="H25" s="136">
        <f t="shared" si="1"/>
        <v>22</v>
      </c>
      <c r="I25" s="137"/>
      <c r="J25" s="137"/>
      <c r="K25" s="137"/>
      <c r="L25" s="277"/>
      <c r="M25" s="278"/>
      <c r="O25" s="136">
        <f t="shared" si="2"/>
        <v>22</v>
      </c>
      <c r="P25" s="137"/>
      <c r="Q25" s="137"/>
      <c r="R25" s="137"/>
      <c r="S25" s="277"/>
      <c r="T25" s="278"/>
      <c r="U25" s="2"/>
      <c r="V25" s="136">
        <f t="shared" si="3"/>
        <v>22</v>
      </c>
      <c r="W25" s="137"/>
      <c r="X25" s="137"/>
      <c r="Y25" s="137"/>
      <c r="Z25" s="277"/>
      <c r="AA25" s="278"/>
      <c r="AC25" s="136">
        <f t="shared" si="4"/>
        <v>22</v>
      </c>
      <c r="AD25" s="137"/>
      <c r="AE25" s="137"/>
      <c r="AF25" s="137"/>
      <c r="AG25" s="277"/>
      <c r="AH25" s="278"/>
      <c r="AJ25" s="136">
        <f t="shared" si="5"/>
        <v>22</v>
      </c>
      <c r="AK25" s="137"/>
      <c r="AL25" s="137"/>
      <c r="AM25" s="137"/>
      <c r="AN25" s="277"/>
      <c r="AO25" s="278"/>
    </row>
    <row r="26" spans="1:41" ht="21.75" customHeight="1">
      <c r="A26" s="273">
        <f t="shared" si="0"/>
        <v>23</v>
      </c>
      <c r="B26" s="137"/>
      <c r="C26" s="137"/>
      <c r="D26" s="137"/>
      <c r="E26" s="277"/>
      <c r="F26" s="278"/>
      <c r="H26" s="136">
        <f t="shared" si="1"/>
        <v>23</v>
      </c>
      <c r="I26" s="137"/>
      <c r="J26" s="137"/>
      <c r="K26" s="137"/>
      <c r="L26" s="277"/>
      <c r="M26" s="278"/>
      <c r="O26" s="136">
        <f t="shared" si="2"/>
        <v>23</v>
      </c>
      <c r="P26" s="137"/>
      <c r="Q26" s="137"/>
      <c r="R26" s="137"/>
      <c r="S26" s="277"/>
      <c r="T26" s="278"/>
      <c r="U26" s="2"/>
      <c r="V26" s="136">
        <f t="shared" si="3"/>
        <v>23</v>
      </c>
      <c r="W26" s="137"/>
      <c r="X26" s="137"/>
      <c r="Y26" s="137"/>
      <c r="Z26" s="277"/>
      <c r="AA26" s="278"/>
      <c r="AC26" s="136">
        <f t="shared" si="4"/>
        <v>23</v>
      </c>
      <c r="AD26" s="137"/>
      <c r="AE26" s="137"/>
      <c r="AF26" s="137"/>
      <c r="AG26" s="277"/>
      <c r="AH26" s="278"/>
      <c r="AJ26" s="136">
        <f t="shared" si="5"/>
        <v>23</v>
      </c>
      <c r="AK26" s="137"/>
      <c r="AL26" s="137"/>
      <c r="AM26" s="137"/>
      <c r="AN26" s="277"/>
      <c r="AO26" s="278"/>
    </row>
    <row r="27" spans="1:41" ht="21.75" customHeight="1">
      <c r="A27" s="273">
        <f t="shared" si="0"/>
        <v>24</v>
      </c>
      <c r="B27" s="137"/>
      <c r="C27" s="137"/>
      <c r="D27" s="137"/>
      <c r="E27" s="277"/>
      <c r="F27" s="278"/>
      <c r="H27" s="136">
        <f t="shared" si="1"/>
        <v>24</v>
      </c>
      <c r="I27" s="137"/>
      <c r="J27" s="137"/>
      <c r="K27" s="137"/>
      <c r="L27" s="277"/>
      <c r="M27" s="278"/>
      <c r="O27" s="136">
        <f t="shared" si="2"/>
        <v>24</v>
      </c>
      <c r="P27" s="137"/>
      <c r="Q27" s="137"/>
      <c r="R27" s="137"/>
      <c r="S27" s="277"/>
      <c r="T27" s="278"/>
      <c r="U27" s="2"/>
      <c r="V27" s="136">
        <f t="shared" si="3"/>
        <v>24</v>
      </c>
      <c r="W27" s="137"/>
      <c r="X27" s="137"/>
      <c r="Y27" s="137"/>
      <c r="Z27" s="277"/>
      <c r="AA27" s="278"/>
      <c r="AC27" s="136">
        <f t="shared" si="4"/>
        <v>24</v>
      </c>
      <c r="AD27" s="137"/>
      <c r="AE27" s="137"/>
      <c r="AF27" s="137"/>
      <c r="AG27" s="277"/>
      <c r="AH27" s="278"/>
      <c r="AJ27" s="136">
        <f t="shared" si="5"/>
        <v>24</v>
      </c>
      <c r="AK27" s="137"/>
      <c r="AL27" s="137"/>
      <c r="AM27" s="137"/>
      <c r="AN27" s="277"/>
      <c r="AO27" s="278"/>
    </row>
    <row r="28" spans="1:41" ht="21.75" customHeight="1">
      <c r="A28" s="273">
        <f t="shared" si="0"/>
        <v>25</v>
      </c>
      <c r="B28" s="137"/>
      <c r="C28" s="137"/>
      <c r="D28" s="137"/>
      <c r="E28" s="277"/>
      <c r="F28" s="278"/>
      <c r="H28" s="136">
        <f t="shared" si="1"/>
        <v>25</v>
      </c>
      <c r="I28" s="137"/>
      <c r="J28" s="137"/>
      <c r="K28" s="137"/>
      <c r="L28" s="277"/>
      <c r="M28" s="278"/>
      <c r="O28" s="136">
        <f t="shared" si="2"/>
        <v>25</v>
      </c>
      <c r="P28" s="137"/>
      <c r="Q28" s="137"/>
      <c r="R28" s="137"/>
      <c r="S28" s="277"/>
      <c r="T28" s="278"/>
      <c r="U28" s="2"/>
      <c r="V28" s="136">
        <f t="shared" si="3"/>
        <v>25</v>
      </c>
      <c r="W28" s="137"/>
      <c r="X28" s="137"/>
      <c r="Y28" s="137"/>
      <c r="Z28" s="277"/>
      <c r="AA28" s="278"/>
      <c r="AC28" s="136">
        <f t="shared" si="4"/>
        <v>25</v>
      </c>
      <c r="AD28" s="137"/>
      <c r="AE28" s="137"/>
      <c r="AF28" s="137"/>
      <c r="AG28" s="277"/>
      <c r="AH28" s="278"/>
      <c r="AJ28" s="136">
        <f t="shared" si="5"/>
        <v>25</v>
      </c>
      <c r="AK28" s="137"/>
      <c r="AL28" s="137"/>
      <c r="AM28" s="137"/>
      <c r="AN28" s="277"/>
      <c r="AO28" s="278"/>
    </row>
    <row r="29" spans="1:41" ht="21.75" customHeight="1">
      <c r="A29" s="273">
        <f t="shared" si="0"/>
        <v>26</v>
      </c>
      <c r="B29" s="137"/>
      <c r="C29" s="137"/>
      <c r="D29" s="137"/>
      <c r="E29" s="277"/>
      <c r="F29" s="278"/>
      <c r="H29" s="136">
        <f t="shared" si="1"/>
        <v>26</v>
      </c>
      <c r="I29" s="137"/>
      <c r="J29" s="137"/>
      <c r="K29" s="137"/>
      <c r="L29" s="277"/>
      <c r="M29" s="278"/>
      <c r="O29" s="136">
        <f t="shared" si="2"/>
        <v>26</v>
      </c>
      <c r="P29" s="137"/>
      <c r="Q29" s="137"/>
      <c r="R29" s="137"/>
      <c r="S29" s="277"/>
      <c r="T29" s="278"/>
      <c r="U29" s="2"/>
      <c r="V29" s="136">
        <f t="shared" si="3"/>
        <v>26</v>
      </c>
      <c r="W29" s="137"/>
      <c r="X29" s="137"/>
      <c r="Y29" s="137"/>
      <c r="Z29" s="277"/>
      <c r="AA29" s="278"/>
      <c r="AC29" s="136">
        <f t="shared" si="4"/>
        <v>26</v>
      </c>
      <c r="AD29" s="137"/>
      <c r="AE29" s="137"/>
      <c r="AF29" s="137"/>
      <c r="AG29" s="277"/>
      <c r="AH29" s="278"/>
      <c r="AJ29" s="136">
        <f t="shared" si="5"/>
        <v>26</v>
      </c>
      <c r="AK29" s="137"/>
      <c r="AL29" s="137"/>
      <c r="AM29" s="137"/>
      <c r="AN29" s="277"/>
      <c r="AO29" s="278"/>
    </row>
    <row r="30" spans="1:41" ht="21.75" customHeight="1">
      <c r="A30" s="273">
        <f t="shared" si="0"/>
        <v>27</v>
      </c>
      <c r="B30" s="137"/>
      <c r="C30" s="137"/>
      <c r="D30" s="137"/>
      <c r="E30" s="277"/>
      <c r="F30" s="278"/>
      <c r="H30" s="136">
        <f t="shared" si="1"/>
        <v>27</v>
      </c>
      <c r="I30" s="137"/>
      <c r="J30" s="137"/>
      <c r="K30" s="137"/>
      <c r="L30" s="277"/>
      <c r="M30" s="278"/>
      <c r="O30" s="136">
        <f t="shared" si="2"/>
        <v>27</v>
      </c>
      <c r="P30" s="137"/>
      <c r="Q30" s="137"/>
      <c r="R30" s="137"/>
      <c r="S30" s="277"/>
      <c r="T30" s="278"/>
      <c r="U30" s="2"/>
      <c r="V30" s="136">
        <f t="shared" si="3"/>
        <v>27</v>
      </c>
      <c r="W30" s="137"/>
      <c r="X30" s="137"/>
      <c r="Y30" s="137"/>
      <c r="Z30" s="277"/>
      <c r="AA30" s="278"/>
      <c r="AC30" s="136">
        <f t="shared" si="4"/>
        <v>27</v>
      </c>
      <c r="AD30" s="137"/>
      <c r="AE30" s="137"/>
      <c r="AF30" s="137"/>
      <c r="AG30" s="277"/>
      <c r="AH30" s="278"/>
      <c r="AJ30" s="136">
        <f t="shared" si="5"/>
        <v>27</v>
      </c>
      <c r="AK30" s="137"/>
      <c r="AL30" s="137"/>
      <c r="AM30" s="137"/>
      <c r="AN30" s="277"/>
      <c r="AO30" s="278"/>
    </row>
    <row r="31" spans="1:41" ht="21.75" customHeight="1">
      <c r="A31" s="273">
        <f t="shared" si="0"/>
        <v>28</v>
      </c>
      <c r="B31" s="137"/>
      <c r="C31" s="137"/>
      <c r="D31" s="137"/>
      <c r="E31" s="277"/>
      <c r="F31" s="278"/>
      <c r="H31" s="136">
        <f t="shared" si="1"/>
        <v>28</v>
      </c>
      <c r="I31" s="137"/>
      <c r="J31" s="137"/>
      <c r="K31" s="137"/>
      <c r="L31" s="277"/>
      <c r="M31" s="278"/>
      <c r="O31" s="136">
        <f t="shared" si="2"/>
        <v>28</v>
      </c>
      <c r="P31" s="137"/>
      <c r="Q31" s="137"/>
      <c r="R31" s="137"/>
      <c r="S31" s="277"/>
      <c r="T31" s="278"/>
      <c r="U31" s="2"/>
      <c r="V31" s="136">
        <f t="shared" si="3"/>
        <v>28</v>
      </c>
      <c r="W31" s="137"/>
      <c r="X31" s="137"/>
      <c r="Y31" s="137"/>
      <c r="Z31" s="277"/>
      <c r="AA31" s="278"/>
      <c r="AC31" s="136">
        <f t="shared" si="4"/>
        <v>28</v>
      </c>
      <c r="AD31" s="137"/>
      <c r="AE31" s="137"/>
      <c r="AF31" s="137"/>
      <c r="AG31" s="277"/>
      <c r="AH31" s="278"/>
      <c r="AJ31" s="136">
        <f t="shared" si="5"/>
        <v>28</v>
      </c>
      <c r="AK31" s="137"/>
      <c r="AL31" s="137"/>
      <c r="AM31" s="137"/>
      <c r="AN31" s="277"/>
      <c r="AO31" s="278"/>
    </row>
    <row r="32" spans="1:41" ht="21.75" customHeight="1">
      <c r="A32" s="273">
        <f t="shared" si="0"/>
        <v>29</v>
      </c>
      <c r="B32" s="137"/>
      <c r="C32" s="137"/>
      <c r="D32" s="137"/>
      <c r="E32" s="277"/>
      <c r="F32" s="278"/>
      <c r="H32" s="136">
        <f t="shared" si="1"/>
        <v>29</v>
      </c>
      <c r="I32" s="137"/>
      <c r="J32" s="137"/>
      <c r="K32" s="137"/>
      <c r="L32" s="277"/>
      <c r="M32" s="278"/>
      <c r="O32" s="136">
        <f t="shared" si="2"/>
        <v>29</v>
      </c>
      <c r="P32" s="137"/>
      <c r="Q32" s="137"/>
      <c r="R32" s="137"/>
      <c r="S32" s="277"/>
      <c r="T32" s="278"/>
      <c r="U32" s="2"/>
      <c r="V32" s="136">
        <f t="shared" si="3"/>
        <v>29</v>
      </c>
      <c r="W32" s="137"/>
      <c r="X32" s="137"/>
      <c r="Y32" s="137"/>
      <c r="Z32" s="277"/>
      <c r="AA32" s="278"/>
      <c r="AC32" s="136">
        <f t="shared" si="4"/>
        <v>29</v>
      </c>
      <c r="AD32" s="137"/>
      <c r="AE32" s="137"/>
      <c r="AF32" s="137"/>
      <c r="AG32" s="277"/>
      <c r="AH32" s="278"/>
      <c r="AJ32" s="136">
        <f t="shared" si="5"/>
        <v>29</v>
      </c>
      <c r="AK32" s="137"/>
      <c r="AL32" s="137"/>
      <c r="AM32" s="137"/>
      <c r="AN32" s="277"/>
      <c r="AO32" s="278"/>
    </row>
    <row r="33" spans="1:41" ht="21.75" customHeight="1">
      <c r="A33" s="273">
        <f t="shared" si="0"/>
        <v>30</v>
      </c>
      <c r="B33" s="137"/>
      <c r="C33" s="137"/>
      <c r="D33" s="137"/>
      <c r="E33" s="277"/>
      <c r="F33" s="278"/>
      <c r="H33" s="136">
        <f t="shared" si="1"/>
        <v>30</v>
      </c>
      <c r="I33" s="137"/>
      <c r="J33" s="137"/>
      <c r="K33" s="137"/>
      <c r="L33" s="277"/>
      <c r="M33" s="278"/>
      <c r="O33" s="136">
        <f t="shared" si="2"/>
        <v>30</v>
      </c>
      <c r="P33" s="137"/>
      <c r="Q33" s="137"/>
      <c r="R33" s="137"/>
      <c r="S33" s="277"/>
      <c r="T33" s="278"/>
      <c r="U33" s="2"/>
      <c r="V33" s="136">
        <f t="shared" si="3"/>
        <v>30</v>
      </c>
      <c r="W33" s="137"/>
      <c r="X33" s="137"/>
      <c r="Y33" s="137"/>
      <c r="Z33" s="277"/>
      <c r="AA33" s="278"/>
      <c r="AC33" s="136">
        <f t="shared" si="4"/>
        <v>30</v>
      </c>
      <c r="AD33" s="137"/>
      <c r="AE33" s="137"/>
      <c r="AF33" s="137"/>
      <c r="AG33" s="277"/>
      <c r="AH33" s="278"/>
      <c r="AJ33" s="136">
        <f t="shared" si="5"/>
        <v>30</v>
      </c>
      <c r="AK33" s="137"/>
      <c r="AL33" s="137"/>
      <c r="AM33" s="137"/>
      <c r="AN33" s="277"/>
      <c r="AO33" s="278"/>
    </row>
    <row r="34" spans="1:41" ht="21.75" customHeight="1">
      <c r="A34" s="273">
        <f t="shared" si="0"/>
        <v>31</v>
      </c>
      <c r="B34" s="137"/>
      <c r="C34" s="137"/>
      <c r="D34" s="137"/>
      <c r="E34" s="277"/>
      <c r="F34" s="278"/>
      <c r="H34" s="136">
        <f t="shared" si="1"/>
        <v>31</v>
      </c>
      <c r="I34" s="137"/>
      <c r="J34" s="137"/>
      <c r="K34" s="137"/>
      <c r="L34" s="277"/>
      <c r="M34" s="278"/>
      <c r="O34" s="136">
        <f t="shared" si="2"/>
        <v>31</v>
      </c>
      <c r="P34" s="137"/>
      <c r="Q34" s="137"/>
      <c r="R34" s="137"/>
      <c r="S34" s="277"/>
      <c r="T34" s="278"/>
      <c r="U34" s="2"/>
      <c r="V34" s="136">
        <f t="shared" si="3"/>
        <v>31</v>
      </c>
      <c r="W34" s="137"/>
      <c r="X34" s="137"/>
      <c r="Y34" s="137"/>
      <c r="Z34" s="277"/>
      <c r="AA34" s="278"/>
      <c r="AC34" s="136">
        <f t="shared" si="4"/>
        <v>31</v>
      </c>
      <c r="AD34" s="137"/>
      <c r="AE34" s="137"/>
      <c r="AF34" s="137"/>
      <c r="AG34" s="277"/>
      <c r="AH34" s="278"/>
      <c r="AJ34" s="136">
        <f t="shared" si="5"/>
        <v>31</v>
      </c>
      <c r="AK34" s="137"/>
      <c r="AL34" s="137"/>
      <c r="AM34" s="137"/>
      <c r="AN34" s="277"/>
      <c r="AO34" s="278"/>
    </row>
    <row r="35" spans="1:41" ht="21.75" customHeight="1">
      <c r="A35" s="273">
        <f t="shared" si="0"/>
        <v>32</v>
      </c>
      <c r="B35" s="137"/>
      <c r="C35" s="137"/>
      <c r="D35" s="137"/>
      <c r="E35" s="277"/>
      <c r="F35" s="278"/>
      <c r="H35" s="136">
        <f t="shared" si="1"/>
        <v>32</v>
      </c>
      <c r="I35" s="137"/>
      <c r="J35" s="137"/>
      <c r="K35" s="137"/>
      <c r="L35" s="277"/>
      <c r="M35" s="278"/>
      <c r="O35" s="136">
        <f t="shared" si="2"/>
        <v>32</v>
      </c>
      <c r="P35" s="137"/>
      <c r="Q35" s="137"/>
      <c r="R35" s="137"/>
      <c r="S35" s="277"/>
      <c r="T35" s="278"/>
      <c r="U35" s="2"/>
      <c r="V35" s="136">
        <f t="shared" si="3"/>
        <v>32</v>
      </c>
      <c r="W35" s="137"/>
      <c r="X35" s="137"/>
      <c r="Y35" s="137"/>
      <c r="Z35" s="277"/>
      <c r="AA35" s="278"/>
      <c r="AC35" s="136">
        <f t="shared" si="4"/>
        <v>32</v>
      </c>
      <c r="AD35" s="137"/>
      <c r="AE35" s="137"/>
      <c r="AF35" s="137"/>
      <c r="AG35" s="277"/>
      <c r="AH35" s="278"/>
      <c r="AJ35" s="136">
        <f t="shared" si="5"/>
        <v>32</v>
      </c>
      <c r="AK35" s="137"/>
      <c r="AL35" s="137"/>
      <c r="AM35" s="137"/>
      <c r="AN35" s="277"/>
      <c r="AO35" s="278"/>
    </row>
    <row r="36" spans="1:41" ht="21.75" customHeight="1">
      <c r="A36" s="273">
        <f t="shared" si="0"/>
        <v>33</v>
      </c>
      <c r="B36" s="137"/>
      <c r="C36" s="137"/>
      <c r="D36" s="137"/>
      <c r="E36" s="277"/>
      <c r="F36" s="278"/>
      <c r="H36" s="136">
        <f t="shared" si="1"/>
        <v>33</v>
      </c>
      <c r="I36" s="137"/>
      <c r="J36" s="137"/>
      <c r="K36" s="137"/>
      <c r="L36" s="277"/>
      <c r="M36" s="278"/>
      <c r="O36" s="136">
        <f t="shared" si="2"/>
        <v>33</v>
      </c>
      <c r="P36" s="137"/>
      <c r="Q36" s="137"/>
      <c r="R36" s="137"/>
      <c r="S36" s="277"/>
      <c r="T36" s="278"/>
      <c r="U36" s="2"/>
      <c r="V36" s="136">
        <f t="shared" si="3"/>
        <v>33</v>
      </c>
      <c r="W36" s="137"/>
      <c r="X36" s="137"/>
      <c r="Y36" s="137"/>
      <c r="Z36" s="277"/>
      <c r="AA36" s="278"/>
      <c r="AC36" s="136">
        <f t="shared" si="4"/>
        <v>33</v>
      </c>
      <c r="AD36" s="137"/>
      <c r="AE36" s="137"/>
      <c r="AF36" s="137"/>
      <c r="AG36" s="277"/>
      <c r="AH36" s="278"/>
      <c r="AJ36" s="136">
        <f t="shared" si="5"/>
        <v>33</v>
      </c>
      <c r="AK36" s="137"/>
      <c r="AL36" s="137"/>
      <c r="AM36" s="137"/>
      <c r="AN36" s="277"/>
      <c r="AO36" s="278"/>
    </row>
    <row r="37" spans="1:41" ht="21.75" customHeight="1">
      <c r="A37" s="273">
        <f t="shared" si="0"/>
        <v>34</v>
      </c>
      <c r="B37" s="137"/>
      <c r="C37" s="137"/>
      <c r="D37" s="137"/>
      <c r="E37" s="277"/>
      <c r="F37" s="278"/>
      <c r="H37" s="136">
        <f t="shared" si="1"/>
        <v>34</v>
      </c>
      <c r="I37" s="137"/>
      <c r="J37" s="137"/>
      <c r="K37" s="137"/>
      <c r="L37" s="277"/>
      <c r="M37" s="278"/>
      <c r="O37" s="136">
        <f t="shared" si="2"/>
        <v>34</v>
      </c>
      <c r="P37" s="137"/>
      <c r="Q37" s="137"/>
      <c r="R37" s="137"/>
      <c r="S37" s="277"/>
      <c r="T37" s="278"/>
      <c r="U37" s="2"/>
      <c r="V37" s="136">
        <f t="shared" si="3"/>
        <v>34</v>
      </c>
      <c r="W37" s="137"/>
      <c r="X37" s="137"/>
      <c r="Y37" s="137"/>
      <c r="Z37" s="277"/>
      <c r="AA37" s="278"/>
      <c r="AC37" s="136">
        <f t="shared" si="4"/>
        <v>34</v>
      </c>
      <c r="AD37" s="137"/>
      <c r="AE37" s="137"/>
      <c r="AF37" s="137"/>
      <c r="AG37" s="277"/>
      <c r="AH37" s="278"/>
      <c r="AJ37" s="136">
        <f t="shared" si="5"/>
        <v>34</v>
      </c>
      <c r="AK37" s="137"/>
      <c r="AL37" s="137"/>
      <c r="AM37" s="137"/>
      <c r="AN37" s="277"/>
      <c r="AO37" s="278"/>
    </row>
    <row r="38" spans="1:41" ht="21.75" customHeight="1">
      <c r="A38" s="273">
        <f t="shared" si="0"/>
        <v>35</v>
      </c>
      <c r="B38" s="137"/>
      <c r="C38" s="137"/>
      <c r="D38" s="137"/>
      <c r="E38" s="277"/>
      <c r="F38" s="278"/>
      <c r="H38" s="136">
        <f t="shared" si="1"/>
        <v>35</v>
      </c>
      <c r="I38" s="137"/>
      <c r="J38" s="137"/>
      <c r="K38" s="137"/>
      <c r="L38" s="277"/>
      <c r="M38" s="278"/>
      <c r="O38" s="136">
        <f t="shared" si="2"/>
        <v>35</v>
      </c>
      <c r="P38" s="137"/>
      <c r="Q38" s="137"/>
      <c r="R38" s="137"/>
      <c r="S38" s="277"/>
      <c r="T38" s="278"/>
      <c r="U38" s="2"/>
      <c r="V38" s="136">
        <f t="shared" si="3"/>
        <v>35</v>
      </c>
      <c r="W38" s="137"/>
      <c r="X38" s="137"/>
      <c r="Y38" s="137"/>
      <c r="Z38" s="277"/>
      <c r="AA38" s="278"/>
      <c r="AC38" s="136">
        <f t="shared" si="4"/>
        <v>35</v>
      </c>
      <c r="AD38" s="137"/>
      <c r="AE38" s="137"/>
      <c r="AF38" s="137"/>
      <c r="AG38" s="277"/>
      <c r="AH38" s="278"/>
      <c r="AJ38" s="136">
        <f t="shared" si="5"/>
        <v>35</v>
      </c>
      <c r="AK38" s="137"/>
      <c r="AL38" s="137"/>
      <c r="AM38" s="137"/>
      <c r="AN38" s="277"/>
      <c r="AO38" s="278"/>
    </row>
    <row r="39" spans="1:41" ht="21.75" customHeight="1">
      <c r="A39" s="273">
        <f t="shared" si="0"/>
        <v>36</v>
      </c>
      <c r="B39" s="137"/>
      <c r="C39" s="137"/>
      <c r="D39" s="137"/>
      <c r="E39" s="277"/>
      <c r="F39" s="278"/>
      <c r="H39" s="136">
        <f t="shared" si="1"/>
        <v>36</v>
      </c>
      <c r="I39" s="137"/>
      <c r="J39" s="137"/>
      <c r="K39" s="137"/>
      <c r="L39" s="277"/>
      <c r="M39" s="278"/>
      <c r="O39" s="136">
        <f t="shared" si="2"/>
        <v>36</v>
      </c>
      <c r="P39" s="137"/>
      <c r="Q39" s="137"/>
      <c r="R39" s="137"/>
      <c r="S39" s="277"/>
      <c r="T39" s="278"/>
      <c r="U39" s="2"/>
      <c r="V39" s="136">
        <f t="shared" si="3"/>
        <v>36</v>
      </c>
      <c r="W39" s="137"/>
      <c r="X39" s="137"/>
      <c r="Y39" s="137"/>
      <c r="Z39" s="277"/>
      <c r="AA39" s="278"/>
      <c r="AC39" s="136">
        <f t="shared" si="4"/>
        <v>36</v>
      </c>
      <c r="AD39" s="137"/>
      <c r="AE39" s="137"/>
      <c r="AF39" s="137"/>
      <c r="AG39" s="277"/>
      <c r="AH39" s="278"/>
      <c r="AJ39" s="136">
        <f t="shared" si="5"/>
        <v>36</v>
      </c>
      <c r="AK39" s="137"/>
      <c r="AL39" s="137"/>
      <c r="AM39" s="137"/>
      <c r="AN39" s="277"/>
      <c r="AO39" s="278"/>
    </row>
    <row r="40" spans="1:41" ht="21.75" customHeight="1">
      <c r="A40" s="273">
        <f t="shared" si="0"/>
        <v>37</v>
      </c>
      <c r="B40" s="137"/>
      <c r="C40" s="137"/>
      <c r="D40" s="137"/>
      <c r="E40" s="277"/>
      <c r="F40" s="278"/>
      <c r="H40" s="136">
        <f t="shared" si="1"/>
        <v>37</v>
      </c>
      <c r="I40" s="137"/>
      <c r="J40" s="137"/>
      <c r="K40" s="137"/>
      <c r="L40" s="277"/>
      <c r="M40" s="278"/>
      <c r="O40" s="136">
        <f t="shared" si="2"/>
        <v>37</v>
      </c>
      <c r="P40" s="137"/>
      <c r="Q40" s="137"/>
      <c r="R40" s="137"/>
      <c r="S40" s="277"/>
      <c r="T40" s="278"/>
      <c r="U40" s="2"/>
      <c r="V40" s="136">
        <f t="shared" si="3"/>
        <v>37</v>
      </c>
      <c r="W40" s="137"/>
      <c r="X40" s="137"/>
      <c r="Y40" s="137"/>
      <c r="Z40" s="277"/>
      <c r="AA40" s="278"/>
      <c r="AC40" s="136">
        <f t="shared" si="4"/>
        <v>37</v>
      </c>
      <c r="AD40" s="137"/>
      <c r="AE40" s="137"/>
      <c r="AF40" s="137"/>
      <c r="AG40" s="277"/>
      <c r="AH40" s="278"/>
      <c r="AJ40" s="136">
        <f t="shared" si="5"/>
        <v>37</v>
      </c>
      <c r="AK40" s="137"/>
      <c r="AL40" s="137"/>
      <c r="AM40" s="137"/>
      <c r="AN40" s="277"/>
      <c r="AO40" s="278"/>
    </row>
    <row r="41" spans="1:41" ht="21.75" customHeight="1">
      <c r="A41" s="273">
        <f t="shared" si="0"/>
        <v>38</v>
      </c>
      <c r="B41" s="137"/>
      <c r="C41" s="137"/>
      <c r="D41" s="137"/>
      <c r="E41" s="277"/>
      <c r="F41" s="278"/>
      <c r="H41" s="136">
        <f t="shared" si="1"/>
        <v>38</v>
      </c>
      <c r="I41" s="137"/>
      <c r="J41" s="137"/>
      <c r="K41" s="137"/>
      <c r="L41" s="277"/>
      <c r="M41" s="278"/>
      <c r="O41" s="136">
        <f t="shared" si="2"/>
        <v>38</v>
      </c>
      <c r="P41" s="137"/>
      <c r="Q41" s="137"/>
      <c r="R41" s="137"/>
      <c r="S41" s="277"/>
      <c r="T41" s="278"/>
      <c r="U41" s="2"/>
      <c r="V41" s="136">
        <f t="shared" si="3"/>
        <v>38</v>
      </c>
      <c r="W41" s="137"/>
      <c r="X41" s="137"/>
      <c r="Y41" s="137"/>
      <c r="Z41" s="277"/>
      <c r="AA41" s="278"/>
      <c r="AC41" s="136">
        <f t="shared" si="4"/>
        <v>38</v>
      </c>
      <c r="AD41" s="137"/>
      <c r="AE41" s="137"/>
      <c r="AF41" s="137"/>
      <c r="AG41" s="277"/>
      <c r="AH41" s="278"/>
      <c r="AJ41" s="136">
        <f t="shared" si="5"/>
        <v>38</v>
      </c>
      <c r="AK41" s="137"/>
      <c r="AL41" s="137"/>
      <c r="AM41" s="137"/>
      <c r="AN41" s="277"/>
      <c r="AO41" s="278"/>
    </row>
    <row r="42" spans="1:41" ht="21.75" customHeight="1">
      <c r="A42" s="273">
        <f t="shared" si="0"/>
        <v>39</v>
      </c>
      <c r="B42" s="137"/>
      <c r="C42" s="137"/>
      <c r="D42" s="137"/>
      <c r="E42" s="277"/>
      <c r="F42" s="278"/>
      <c r="H42" s="136">
        <f t="shared" si="1"/>
        <v>39</v>
      </c>
      <c r="I42" s="137"/>
      <c r="J42" s="137"/>
      <c r="K42" s="137"/>
      <c r="L42" s="277"/>
      <c r="M42" s="278"/>
      <c r="O42" s="136">
        <f t="shared" si="2"/>
        <v>39</v>
      </c>
      <c r="P42" s="137"/>
      <c r="Q42" s="137"/>
      <c r="R42" s="137"/>
      <c r="S42" s="277"/>
      <c r="T42" s="278"/>
      <c r="U42" s="2"/>
      <c r="V42" s="136">
        <f t="shared" si="3"/>
        <v>39</v>
      </c>
      <c r="W42" s="137"/>
      <c r="X42" s="137"/>
      <c r="Y42" s="137"/>
      <c r="Z42" s="277"/>
      <c r="AA42" s="278"/>
      <c r="AC42" s="136">
        <f t="shared" si="4"/>
        <v>39</v>
      </c>
      <c r="AD42" s="137"/>
      <c r="AE42" s="137"/>
      <c r="AF42" s="137"/>
      <c r="AG42" s="277"/>
      <c r="AH42" s="278"/>
      <c r="AJ42" s="136">
        <f t="shared" si="5"/>
        <v>39</v>
      </c>
      <c r="AK42" s="137"/>
      <c r="AL42" s="137"/>
      <c r="AM42" s="137"/>
      <c r="AN42" s="277"/>
      <c r="AO42" s="278"/>
    </row>
    <row r="43" spans="1:41" ht="21.75" customHeight="1">
      <c r="A43" s="273">
        <f t="shared" si="0"/>
        <v>40</v>
      </c>
      <c r="B43" s="137"/>
      <c r="C43" s="137"/>
      <c r="D43" s="137"/>
      <c r="E43" s="277"/>
      <c r="F43" s="278"/>
      <c r="H43" s="136">
        <f t="shared" si="1"/>
        <v>40</v>
      </c>
      <c r="I43" s="137"/>
      <c r="J43" s="137"/>
      <c r="K43" s="137"/>
      <c r="L43" s="277"/>
      <c r="M43" s="278"/>
      <c r="O43" s="136">
        <f t="shared" si="2"/>
        <v>40</v>
      </c>
      <c r="P43" s="137"/>
      <c r="Q43" s="137"/>
      <c r="R43" s="137"/>
      <c r="S43" s="277"/>
      <c r="T43" s="278"/>
      <c r="U43" s="2"/>
      <c r="V43" s="136">
        <f t="shared" si="3"/>
        <v>40</v>
      </c>
      <c r="W43" s="137"/>
      <c r="X43" s="137"/>
      <c r="Y43" s="137"/>
      <c r="Z43" s="277"/>
      <c r="AA43" s="278"/>
      <c r="AC43" s="136">
        <f t="shared" si="4"/>
        <v>40</v>
      </c>
      <c r="AD43" s="137"/>
      <c r="AE43" s="137"/>
      <c r="AF43" s="137"/>
      <c r="AG43" s="277"/>
      <c r="AH43" s="278"/>
      <c r="AJ43" s="136">
        <f t="shared" si="5"/>
        <v>40</v>
      </c>
      <c r="AK43" s="137"/>
      <c r="AL43" s="137"/>
      <c r="AM43" s="137"/>
      <c r="AN43" s="277"/>
      <c r="AO43" s="278"/>
    </row>
    <row r="44" spans="1:41" ht="21.75" customHeight="1">
      <c r="A44" s="273">
        <f t="shared" si="0"/>
        <v>41</v>
      </c>
      <c r="B44" s="137"/>
      <c r="C44" s="137"/>
      <c r="D44" s="137"/>
      <c r="E44" s="277"/>
      <c r="F44" s="278"/>
      <c r="H44" s="136">
        <f t="shared" si="1"/>
        <v>41</v>
      </c>
      <c r="I44" s="137"/>
      <c r="J44" s="137"/>
      <c r="K44" s="137"/>
      <c r="L44" s="277"/>
      <c r="M44" s="278"/>
      <c r="O44" s="136">
        <f t="shared" si="2"/>
        <v>41</v>
      </c>
      <c r="P44" s="137"/>
      <c r="Q44" s="137"/>
      <c r="R44" s="137"/>
      <c r="S44" s="277"/>
      <c r="T44" s="278"/>
      <c r="U44" s="2"/>
      <c r="V44" s="136">
        <f t="shared" si="3"/>
        <v>41</v>
      </c>
      <c r="W44" s="137"/>
      <c r="X44" s="137"/>
      <c r="Y44" s="137"/>
      <c r="Z44" s="277"/>
      <c r="AA44" s="278"/>
      <c r="AC44" s="136">
        <f t="shared" si="4"/>
        <v>41</v>
      </c>
      <c r="AD44" s="137"/>
      <c r="AE44" s="137"/>
      <c r="AF44" s="137"/>
      <c r="AG44" s="277"/>
      <c r="AH44" s="278"/>
      <c r="AJ44" s="136">
        <f t="shared" si="5"/>
        <v>41</v>
      </c>
      <c r="AK44" s="137"/>
      <c r="AL44" s="137"/>
      <c r="AM44" s="137"/>
      <c r="AN44" s="277"/>
      <c r="AO44" s="278"/>
    </row>
    <row r="45" spans="1:41" ht="21.75" customHeight="1">
      <c r="A45" s="273">
        <f t="shared" si="0"/>
        <v>42</v>
      </c>
      <c r="B45" s="137"/>
      <c r="C45" s="137"/>
      <c r="D45" s="137"/>
      <c r="E45" s="277"/>
      <c r="F45" s="278"/>
      <c r="H45" s="136">
        <f t="shared" si="1"/>
        <v>42</v>
      </c>
      <c r="I45" s="137"/>
      <c r="J45" s="137"/>
      <c r="K45" s="137"/>
      <c r="L45" s="277"/>
      <c r="M45" s="278"/>
      <c r="O45" s="136">
        <f t="shared" si="2"/>
        <v>42</v>
      </c>
      <c r="P45" s="137"/>
      <c r="Q45" s="137"/>
      <c r="R45" s="137"/>
      <c r="S45" s="277"/>
      <c r="T45" s="278"/>
      <c r="U45" s="2"/>
      <c r="V45" s="136">
        <f t="shared" si="3"/>
        <v>42</v>
      </c>
      <c r="W45" s="137"/>
      <c r="X45" s="137"/>
      <c r="Y45" s="137"/>
      <c r="Z45" s="277"/>
      <c r="AA45" s="278"/>
      <c r="AC45" s="136">
        <f t="shared" si="4"/>
        <v>42</v>
      </c>
      <c r="AD45" s="137"/>
      <c r="AE45" s="137"/>
      <c r="AF45" s="137"/>
      <c r="AG45" s="277"/>
      <c r="AH45" s="278"/>
      <c r="AJ45" s="136">
        <f t="shared" si="5"/>
        <v>42</v>
      </c>
      <c r="AK45" s="137"/>
      <c r="AL45" s="137"/>
      <c r="AM45" s="137"/>
      <c r="AN45" s="277"/>
      <c r="AO45" s="278"/>
    </row>
    <row r="46" spans="1:41" ht="21.75" customHeight="1">
      <c r="A46" s="273">
        <f t="shared" si="0"/>
        <v>43</v>
      </c>
      <c r="B46" s="137"/>
      <c r="C46" s="137"/>
      <c r="D46" s="137"/>
      <c r="E46" s="277"/>
      <c r="F46" s="278"/>
      <c r="H46" s="136">
        <f t="shared" si="1"/>
        <v>43</v>
      </c>
      <c r="I46" s="137"/>
      <c r="J46" s="137"/>
      <c r="K46" s="137"/>
      <c r="L46" s="277"/>
      <c r="M46" s="278"/>
      <c r="O46" s="136">
        <f t="shared" si="2"/>
        <v>43</v>
      </c>
      <c r="P46" s="137"/>
      <c r="Q46" s="137"/>
      <c r="R46" s="137"/>
      <c r="S46" s="277"/>
      <c r="T46" s="278"/>
      <c r="U46" s="2"/>
      <c r="V46" s="136">
        <f t="shared" si="3"/>
        <v>43</v>
      </c>
      <c r="W46" s="137"/>
      <c r="X46" s="137"/>
      <c r="Y46" s="137"/>
      <c r="Z46" s="277"/>
      <c r="AA46" s="278"/>
      <c r="AC46" s="136">
        <f t="shared" si="4"/>
        <v>43</v>
      </c>
      <c r="AD46" s="137"/>
      <c r="AE46" s="137"/>
      <c r="AF46" s="137"/>
      <c r="AG46" s="277"/>
      <c r="AH46" s="278"/>
      <c r="AJ46" s="136">
        <f t="shared" si="5"/>
        <v>43</v>
      </c>
      <c r="AK46" s="137"/>
      <c r="AL46" s="137"/>
      <c r="AM46" s="137"/>
      <c r="AN46" s="277"/>
      <c r="AO46" s="278"/>
    </row>
    <row r="47" spans="1:41" ht="21.75" customHeight="1">
      <c r="A47" s="273">
        <f t="shared" si="0"/>
        <v>44</v>
      </c>
      <c r="B47" s="137"/>
      <c r="C47" s="137"/>
      <c r="D47" s="137"/>
      <c r="E47" s="277"/>
      <c r="F47" s="278"/>
      <c r="H47" s="136">
        <f t="shared" si="1"/>
        <v>44</v>
      </c>
      <c r="I47" s="137"/>
      <c r="J47" s="137"/>
      <c r="K47" s="137"/>
      <c r="L47" s="277"/>
      <c r="M47" s="278"/>
      <c r="O47" s="136">
        <f t="shared" si="2"/>
        <v>44</v>
      </c>
      <c r="P47" s="137"/>
      <c r="Q47" s="137"/>
      <c r="R47" s="137"/>
      <c r="S47" s="277"/>
      <c r="T47" s="278"/>
      <c r="U47" s="2"/>
      <c r="V47" s="136">
        <f t="shared" si="3"/>
        <v>44</v>
      </c>
      <c r="W47" s="137"/>
      <c r="X47" s="137"/>
      <c r="Y47" s="137"/>
      <c r="Z47" s="277"/>
      <c r="AA47" s="278"/>
      <c r="AC47" s="136">
        <f t="shared" si="4"/>
        <v>44</v>
      </c>
      <c r="AD47" s="137"/>
      <c r="AE47" s="137"/>
      <c r="AF47" s="137"/>
      <c r="AG47" s="277"/>
      <c r="AH47" s="278"/>
      <c r="AJ47" s="136">
        <f t="shared" si="5"/>
        <v>44</v>
      </c>
      <c r="AK47" s="137"/>
      <c r="AL47" s="137"/>
      <c r="AM47" s="137"/>
      <c r="AN47" s="277"/>
      <c r="AO47" s="278"/>
    </row>
    <row r="48" spans="1:41" ht="21.75" customHeight="1">
      <c r="A48" s="273">
        <f t="shared" si="0"/>
        <v>45</v>
      </c>
      <c r="B48" s="137"/>
      <c r="C48" s="137"/>
      <c r="D48" s="137"/>
      <c r="E48" s="277"/>
      <c r="F48" s="278"/>
      <c r="H48" s="136">
        <f t="shared" si="1"/>
        <v>45</v>
      </c>
      <c r="I48" s="137"/>
      <c r="J48" s="137"/>
      <c r="K48" s="137"/>
      <c r="L48" s="277"/>
      <c r="M48" s="278"/>
      <c r="O48" s="136">
        <f t="shared" si="2"/>
        <v>45</v>
      </c>
      <c r="P48" s="137"/>
      <c r="Q48" s="137"/>
      <c r="R48" s="137"/>
      <c r="S48" s="277"/>
      <c r="T48" s="278"/>
      <c r="U48" s="2"/>
      <c r="V48" s="136">
        <f t="shared" si="3"/>
        <v>45</v>
      </c>
      <c r="W48" s="137"/>
      <c r="X48" s="137"/>
      <c r="Y48" s="137"/>
      <c r="Z48" s="277"/>
      <c r="AA48" s="278"/>
      <c r="AC48" s="136">
        <f t="shared" si="4"/>
        <v>45</v>
      </c>
      <c r="AD48" s="137"/>
      <c r="AE48" s="137"/>
      <c r="AF48" s="137"/>
      <c r="AG48" s="277"/>
      <c r="AH48" s="278"/>
      <c r="AJ48" s="136">
        <f t="shared" si="5"/>
        <v>45</v>
      </c>
      <c r="AK48" s="137"/>
      <c r="AL48" s="137"/>
      <c r="AM48" s="137"/>
      <c r="AN48" s="277"/>
      <c r="AO48" s="278"/>
    </row>
    <row r="49" spans="1:41" ht="21.75" customHeight="1">
      <c r="A49" s="273">
        <f t="shared" si="0"/>
        <v>46</v>
      </c>
      <c r="B49" s="137"/>
      <c r="C49" s="137"/>
      <c r="D49" s="137"/>
      <c r="E49" s="277"/>
      <c r="F49" s="278"/>
      <c r="H49" s="136">
        <f t="shared" si="1"/>
        <v>46</v>
      </c>
      <c r="I49" s="137"/>
      <c r="J49" s="137"/>
      <c r="K49" s="137"/>
      <c r="L49" s="277"/>
      <c r="M49" s="278"/>
      <c r="O49" s="136">
        <f t="shared" si="2"/>
        <v>46</v>
      </c>
      <c r="P49" s="137"/>
      <c r="Q49" s="137"/>
      <c r="R49" s="137"/>
      <c r="S49" s="277"/>
      <c r="T49" s="278"/>
      <c r="U49" s="2"/>
      <c r="V49" s="136">
        <f t="shared" si="3"/>
        <v>46</v>
      </c>
      <c r="W49" s="137"/>
      <c r="X49" s="137"/>
      <c r="Y49" s="137"/>
      <c r="Z49" s="277"/>
      <c r="AA49" s="278"/>
      <c r="AC49" s="136">
        <f t="shared" si="4"/>
        <v>46</v>
      </c>
      <c r="AD49" s="137"/>
      <c r="AE49" s="137"/>
      <c r="AF49" s="137"/>
      <c r="AG49" s="277"/>
      <c r="AH49" s="278"/>
      <c r="AJ49" s="136">
        <f t="shared" si="5"/>
        <v>46</v>
      </c>
      <c r="AK49" s="137"/>
      <c r="AL49" s="137"/>
      <c r="AM49" s="137"/>
      <c r="AN49" s="277"/>
      <c r="AO49" s="278"/>
    </row>
    <row r="50" spans="1:41" ht="21.75" customHeight="1">
      <c r="A50" s="273">
        <f t="shared" si="0"/>
        <v>47</v>
      </c>
      <c r="B50" s="137"/>
      <c r="C50" s="137"/>
      <c r="D50" s="137"/>
      <c r="E50" s="277"/>
      <c r="F50" s="278"/>
      <c r="H50" s="136">
        <f t="shared" si="1"/>
        <v>47</v>
      </c>
      <c r="I50" s="137"/>
      <c r="J50" s="137"/>
      <c r="K50" s="137"/>
      <c r="L50" s="277"/>
      <c r="M50" s="278"/>
      <c r="O50" s="136">
        <f t="shared" si="2"/>
        <v>47</v>
      </c>
      <c r="P50" s="137"/>
      <c r="Q50" s="137"/>
      <c r="R50" s="137"/>
      <c r="S50" s="277"/>
      <c r="T50" s="278"/>
      <c r="U50" s="2"/>
      <c r="V50" s="136">
        <f t="shared" si="3"/>
        <v>47</v>
      </c>
      <c r="W50" s="137"/>
      <c r="X50" s="137"/>
      <c r="Y50" s="137"/>
      <c r="Z50" s="277"/>
      <c r="AA50" s="278"/>
      <c r="AC50" s="136">
        <f t="shared" si="4"/>
        <v>47</v>
      </c>
      <c r="AD50" s="137"/>
      <c r="AE50" s="137"/>
      <c r="AF50" s="137"/>
      <c r="AG50" s="277"/>
      <c r="AH50" s="278"/>
      <c r="AJ50" s="136">
        <f t="shared" si="5"/>
        <v>47</v>
      </c>
      <c r="AK50" s="137"/>
      <c r="AL50" s="137"/>
      <c r="AM50" s="137"/>
      <c r="AN50" s="277"/>
      <c r="AO50" s="278"/>
    </row>
    <row r="51" spans="1:41" ht="21.75" customHeight="1">
      <c r="A51" s="273">
        <f t="shared" si="0"/>
        <v>48</v>
      </c>
      <c r="B51" s="137"/>
      <c r="C51" s="137"/>
      <c r="D51" s="137"/>
      <c r="E51" s="277"/>
      <c r="F51" s="278"/>
      <c r="H51" s="136">
        <f t="shared" si="1"/>
        <v>48</v>
      </c>
      <c r="I51" s="137"/>
      <c r="J51" s="137"/>
      <c r="K51" s="137"/>
      <c r="L51" s="277"/>
      <c r="M51" s="278"/>
      <c r="O51" s="136">
        <f t="shared" si="2"/>
        <v>48</v>
      </c>
      <c r="P51" s="137"/>
      <c r="Q51" s="137"/>
      <c r="R51" s="137"/>
      <c r="S51" s="277"/>
      <c r="T51" s="278"/>
      <c r="U51" s="2"/>
      <c r="V51" s="136">
        <f t="shared" si="3"/>
        <v>48</v>
      </c>
      <c r="W51" s="137"/>
      <c r="X51" s="137"/>
      <c r="Y51" s="137"/>
      <c r="Z51" s="277"/>
      <c r="AA51" s="278"/>
      <c r="AC51" s="136">
        <f t="shared" si="4"/>
        <v>48</v>
      </c>
      <c r="AD51" s="137"/>
      <c r="AE51" s="137"/>
      <c r="AF51" s="137"/>
      <c r="AG51" s="277"/>
      <c r="AH51" s="278"/>
      <c r="AJ51" s="136">
        <f t="shared" si="5"/>
        <v>48</v>
      </c>
      <c r="AK51" s="137"/>
      <c r="AL51" s="137"/>
      <c r="AM51" s="137"/>
      <c r="AN51" s="277"/>
      <c r="AO51" s="278"/>
    </row>
    <row r="52" spans="1:41" ht="21.75" customHeight="1">
      <c r="A52" s="273">
        <f t="shared" si="0"/>
        <v>49</v>
      </c>
      <c r="B52" s="137"/>
      <c r="C52" s="137"/>
      <c r="D52" s="137"/>
      <c r="E52" s="277"/>
      <c r="F52" s="278"/>
      <c r="H52" s="136">
        <f t="shared" si="1"/>
        <v>49</v>
      </c>
      <c r="I52" s="137"/>
      <c r="J52" s="137"/>
      <c r="K52" s="137"/>
      <c r="L52" s="277"/>
      <c r="M52" s="278"/>
      <c r="O52" s="136">
        <f t="shared" si="2"/>
        <v>49</v>
      </c>
      <c r="P52" s="137"/>
      <c r="Q52" s="137"/>
      <c r="R52" s="137"/>
      <c r="S52" s="277"/>
      <c r="T52" s="278"/>
      <c r="U52" s="2"/>
      <c r="V52" s="136">
        <f t="shared" si="3"/>
        <v>49</v>
      </c>
      <c r="W52" s="137"/>
      <c r="X52" s="137"/>
      <c r="Y52" s="137"/>
      <c r="Z52" s="277"/>
      <c r="AA52" s="278"/>
      <c r="AC52" s="136">
        <f t="shared" si="4"/>
        <v>49</v>
      </c>
      <c r="AD52" s="137"/>
      <c r="AE52" s="137"/>
      <c r="AF52" s="137"/>
      <c r="AG52" s="277"/>
      <c r="AH52" s="278"/>
      <c r="AJ52" s="136">
        <f t="shared" si="5"/>
        <v>49</v>
      </c>
      <c r="AK52" s="137"/>
      <c r="AL52" s="137"/>
      <c r="AM52" s="137"/>
      <c r="AN52" s="277"/>
      <c r="AO52" s="278"/>
    </row>
    <row r="53" spans="1:41" ht="21.75" customHeight="1">
      <c r="A53" s="273">
        <f t="shared" si="0"/>
        <v>50</v>
      </c>
      <c r="B53" s="137"/>
      <c r="C53" s="137"/>
      <c r="D53" s="137"/>
      <c r="E53" s="277"/>
      <c r="F53" s="278"/>
      <c r="H53" s="136">
        <f t="shared" si="1"/>
        <v>50</v>
      </c>
      <c r="I53" s="137"/>
      <c r="J53" s="137"/>
      <c r="K53" s="137"/>
      <c r="L53" s="277"/>
      <c r="M53" s="278"/>
      <c r="O53" s="136">
        <f t="shared" si="2"/>
        <v>50</v>
      </c>
      <c r="P53" s="137"/>
      <c r="Q53" s="137"/>
      <c r="R53" s="137"/>
      <c r="S53" s="277"/>
      <c r="T53" s="278"/>
      <c r="U53" s="2"/>
      <c r="V53" s="136">
        <f t="shared" si="3"/>
        <v>50</v>
      </c>
      <c r="W53" s="137"/>
      <c r="X53" s="137"/>
      <c r="Y53" s="137"/>
      <c r="Z53" s="277"/>
      <c r="AA53" s="278"/>
      <c r="AC53" s="136">
        <f t="shared" si="4"/>
        <v>50</v>
      </c>
      <c r="AD53" s="137"/>
      <c r="AE53" s="137"/>
      <c r="AF53" s="137"/>
      <c r="AG53" s="277"/>
      <c r="AH53" s="278"/>
      <c r="AJ53" s="136">
        <f t="shared" si="5"/>
        <v>50</v>
      </c>
      <c r="AK53" s="137"/>
      <c r="AL53" s="137"/>
      <c r="AM53" s="137"/>
      <c r="AN53" s="277"/>
      <c r="AO53" s="278"/>
    </row>
    <row r="54" spans="1:41" ht="21.75" customHeight="1">
      <c r="A54" s="273">
        <f t="shared" si="0"/>
        <v>51</v>
      </c>
      <c r="B54" s="137"/>
      <c r="C54" s="137"/>
      <c r="D54" s="137"/>
      <c r="E54" s="277"/>
      <c r="F54" s="278"/>
      <c r="H54" s="136">
        <f t="shared" si="1"/>
        <v>51</v>
      </c>
      <c r="I54" s="137"/>
      <c r="J54" s="137"/>
      <c r="K54" s="137"/>
      <c r="L54" s="277"/>
      <c r="M54" s="278"/>
      <c r="O54" s="136">
        <f t="shared" si="2"/>
        <v>51</v>
      </c>
      <c r="P54" s="137"/>
      <c r="Q54" s="137"/>
      <c r="R54" s="137"/>
      <c r="S54" s="277"/>
      <c r="T54" s="278"/>
      <c r="U54" s="2"/>
      <c r="V54" s="136">
        <f t="shared" si="3"/>
        <v>51</v>
      </c>
      <c r="W54" s="137"/>
      <c r="X54" s="137"/>
      <c r="Y54" s="137"/>
      <c r="Z54" s="277"/>
      <c r="AA54" s="278"/>
      <c r="AC54" s="136">
        <f t="shared" si="4"/>
        <v>51</v>
      </c>
      <c r="AD54" s="137"/>
      <c r="AE54" s="137"/>
      <c r="AF54" s="137"/>
      <c r="AG54" s="277"/>
      <c r="AH54" s="278"/>
      <c r="AJ54" s="136">
        <f t="shared" si="5"/>
        <v>51</v>
      </c>
      <c r="AK54" s="137"/>
      <c r="AL54" s="137"/>
      <c r="AM54" s="137"/>
      <c r="AN54" s="277"/>
      <c r="AO54" s="278"/>
    </row>
    <row r="55" spans="1:41" ht="21.75" customHeight="1">
      <c r="A55" s="273">
        <f t="shared" si="0"/>
        <v>52</v>
      </c>
      <c r="B55" s="137"/>
      <c r="C55" s="137"/>
      <c r="D55" s="137"/>
      <c r="E55" s="277"/>
      <c r="F55" s="278"/>
      <c r="H55" s="136">
        <f t="shared" si="1"/>
        <v>52</v>
      </c>
      <c r="I55" s="137"/>
      <c r="J55" s="137"/>
      <c r="K55" s="137"/>
      <c r="L55" s="277"/>
      <c r="M55" s="278"/>
      <c r="O55" s="136">
        <f t="shared" si="2"/>
        <v>52</v>
      </c>
      <c r="P55" s="137"/>
      <c r="Q55" s="137"/>
      <c r="R55" s="137"/>
      <c r="S55" s="277"/>
      <c r="T55" s="278"/>
      <c r="U55" s="2"/>
      <c r="V55" s="136">
        <f t="shared" si="3"/>
        <v>52</v>
      </c>
      <c r="W55" s="137"/>
      <c r="X55" s="137"/>
      <c r="Y55" s="137"/>
      <c r="Z55" s="277"/>
      <c r="AA55" s="278"/>
      <c r="AC55" s="136">
        <f t="shared" si="4"/>
        <v>52</v>
      </c>
      <c r="AD55" s="137"/>
      <c r="AE55" s="137"/>
      <c r="AF55" s="137"/>
      <c r="AG55" s="277"/>
      <c r="AH55" s="278"/>
      <c r="AJ55" s="136">
        <f t="shared" si="5"/>
        <v>52</v>
      </c>
      <c r="AK55" s="137"/>
      <c r="AL55" s="137"/>
      <c r="AM55" s="137"/>
      <c r="AN55" s="277"/>
      <c r="AO55" s="278"/>
    </row>
    <row r="56" spans="1:41" ht="21.75" customHeight="1">
      <c r="A56" s="273">
        <f t="shared" si="0"/>
        <v>53</v>
      </c>
      <c r="B56" s="137"/>
      <c r="C56" s="137"/>
      <c r="D56" s="137"/>
      <c r="E56" s="277"/>
      <c r="F56" s="278"/>
      <c r="H56" s="136">
        <f t="shared" si="1"/>
        <v>53</v>
      </c>
      <c r="I56" s="137"/>
      <c r="J56" s="137"/>
      <c r="K56" s="137"/>
      <c r="L56" s="277"/>
      <c r="M56" s="278"/>
      <c r="O56" s="136">
        <f t="shared" si="2"/>
        <v>53</v>
      </c>
      <c r="P56" s="137"/>
      <c r="Q56" s="137"/>
      <c r="R56" s="137"/>
      <c r="S56" s="277"/>
      <c r="T56" s="278"/>
      <c r="U56" s="2"/>
      <c r="V56" s="136">
        <f t="shared" si="3"/>
        <v>53</v>
      </c>
      <c r="W56" s="137"/>
      <c r="X56" s="137"/>
      <c r="Y56" s="137"/>
      <c r="Z56" s="277"/>
      <c r="AA56" s="278"/>
      <c r="AC56" s="136">
        <f t="shared" si="4"/>
        <v>53</v>
      </c>
      <c r="AD56" s="137"/>
      <c r="AE56" s="137"/>
      <c r="AF56" s="137"/>
      <c r="AG56" s="277"/>
      <c r="AH56" s="278"/>
      <c r="AJ56" s="136">
        <f t="shared" si="5"/>
        <v>53</v>
      </c>
      <c r="AK56" s="137"/>
      <c r="AL56" s="137"/>
      <c r="AM56" s="137"/>
      <c r="AN56" s="277"/>
      <c r="AO56" s="278"/>
    </row>
    <row r="57" spans="1:41" ht="21.75" customHeight="1">
      <c r="A57" s="273">
        <f t="shared" si="0"/>
        <v>54</v>
      </c>
      <c r="B57" s="137"/>
      <c r="C57" s="137"/>
      <c r="D57" s="137"/>
      <c r="E57" s="277"/>
      <c r="F57" s="278"/>
      <c r="H57" s="136">
        <f t="shared" si="1"/>
        <v>54</v>
      </c>
      <c r="I57" s="137"/>
      <c r="J57" s="137"/>
      <c r="K57" s="137"/>
      <c r="L57" s="277"/>
      <c r="M57" s="278"/>
      <c r="O57" s="136">
        <f t="shared" si="2"/>
        <v>54</v>
      </c>
      <c r="P57" s="137"/>
      <c r="Q57" s="137"/>
      <c r="R57" s="137"/>
      <c r="S57" s="277"/>
      <c r="T57" s="278"/>
      <c r="U57" s="2"/>
      <c r="V57" s="136">
        <f t="shared" si="3"/>
        <v>54</v>
      </c>
      <c r="W57" s="137"/>
      <c r="X57" s="137"/>
      <c r="Y57" s="137"/>
      <c r="Z57" s="277"/>
      <c r="AA57" s="278"/>
      <c r="AC57" s="136">
        <f t="shared" si="4"/>
        <v>54</v>
      </c>
      <c r="AD57" s="137"/>
      <c r="AE57" s="137"/>
      <c r="AF57" s="137"/>
      <c r="AG57" s="277"/>
      <c r="AH57" s="278"/>
      <c r="AJ57" s="136">
        <f t="shared" si="5"/>
        <v>54</v>
      </c>
      <c r="AK57" s="137"/>
      <c r="AL57" s="137"/>
      <c r="AM57" s="137"/>
      <c r="AN57" s="277"/>
      <c r="AO57" s="278"/>
    </row>
    <row r="58" spans="1:41" ht="21.75" customHeight="1">
      <c r="A58" s="273">
        <f t="shared" si="0"/>
        <v>55</v>
      </c>
      <c r="B58" s="137"/>
      <c r="C58" s="137"/>
      <c r="D58" s="137"/>
      <c r="E58" s="277"/>
      <c r="F58" s="278"/>
      <c r="H58" s="136">
        <f t="shared" si="1"/>
        <v>55</v>
      </c>
      <c r="I58" s="137"/>
      <c r="J58" s="137"/>
      <c r="K58" s="137"/>
      <c r="L58" s="277"/>
      <c r="M58" s="278"/>
      <c r="O58" s="136">
        <f t="shared" si="2"/>
        <v>55</v>
      </c>
      <c r="P58" s="137"/>
      <c r="Q58" s="137"/>
      <c r="R58" s="137"/>
      <c r="S58" s="277"/>
      <c r="T58" s="278"/>
      <c r="U58" s="2"/>
      <c r="V58" s="136">
        <f t="shared" si="3"/>
        <v>55</v>
      </c>
      <c r="W58" s="137"/>
      <c r="X58" s="137"/>
      <c r="Y58" s="137"/>
      <c r="Z58" s="277"/>
      <c r="AA58" s="278"/>
      <c r="AC58" s="136">
        <f t="shared" si="4"/>
        <v>55</v>
      </c>
      <c r="AD58" s="137"/>
      <c r="AE58" s="137"/>
      <c r="AF58" s="137"/>
      <c r="AG58" s="277"/>
      <c r="AH58" s="278"/>
      <c r="AJ58" s="136">
        <f t="shared" si="5"/>
        <v>55</v>
      </c>
      <c r="AK58" s="137"/>
      <c r="AL58" s="137"/>
      <c r="AM58" s="137"/>
      <c r="AN58" s="277"/>
      <c r="AO58" s="278"/>
    </row>
    <row r="59" spans="1:41" ht="21.75" customHeight="1">
      <c r="A59" s="273">
        <f t="shared" si="0"/>
        <v>56</v>
      </c>
      <c r="B59" s="137"/>
      <c r="C59" s="137"/>
      <c r="D59" s="137"/>
      <c r="E59" s="277"/>
      <c r="F59" s="278"/>
      <c r="H59" s="136">
        <f t="shared" si="1"/>
        <v>56</v>
      </c>
      <c r="I59" s="137"/>
      <c r="J59" s="137"/>
      <c r="K59" s="137"/>
      <c r="L59" s="277"/>
      <c r="M59" s="278"/>
      <c r="O59" s="136">
        <f t="shared" si="2"/>
        <v>56</v>
      </c>
      <c r="P59" s="137"/>
      <c r="Q59" s="137"/>
      <c r="R59" s="137"/>
      <c r="S59" s="277"/>
      <c r="T59" s="278"/>
      <c r="U59" s="2"/>
      <c r="V59" s="136">
        <f t="shared" si="3"/>
        <v>56</v>
      </c>
      <c r="W59" s="137"/>
      <c r="X59" s="137"/>
      <c r="Y59" s="137"/>
      <c r="Z59" s="277"/>
      <c r="AA59" s="278"/>
      <c r="AC59" s="136">
        <f t="shared" si="4"/>
        <v>56</v>
      </c>
      <c r="AD59" s="137"/>
      <c r="AE59" s="137"/>
      <c r="AF59" s="137"/>
      <c r="AG59" s="277"/>
      <c r="AH59" s="278"/>
      <c r="AJ59" s="136">
        <f t="shared" si="5"/>
        <v>56</v>
      </c>
      <c r="AK59" s="137"/>
      <c r="AL59" s="137"/>
      <c r="AM59" s="137"/>
      <c r="AN59" s="277"/>
      <c r="AO59" s="278"/>
    </row>
    <row r="60" spans="1:41" ht="21.75" customHeight="1">
      <c r="A60" s="273">
        <f t="shared" si="0"/>
        <v>57</v>
      </c>
      <c r="B60" s="137"/>
      <c r="C60" s="137"/>
      <c r="D60" s="137"/>
      <c r="E60" s="277"/>
      <c r="F60" s="278"/>
      <c r="H60" s="136">
        <f t="shared" si="1"/>
        <v>57</v>
      </c>
      <c r="I60" s="137"/>
      <c r="J60" s="137"/>
      <c r="K60" s="137"/>
      <c r="L60" s="277"/>
      <c r="M60" s="278"/>
      <c r="O60" s="136">
        <f t="shared" si="2"/>
        <v>57</v>
      </c>
      <c r="P60" s="137"/>
      <c r="Q60" s="137"/>
      <c r="R60" s="137"/>
      <c r="S60" s="277"/>
      <c r="T60" s="278"/>
      <c r="U60" s="2"/>
      <c r="V60" s="136">
        <f t="shared" si="3"/>
        <v>57</v>
      </c>
      <c r="W60" s="137"/>
      <c r="X60" s="137"/>
      <c r="Y60" s="137"/>
      <c r="Z60" s="277"/>
      <c r="AA60" s="278"/>
      <c r="AC60" s="136">
        <f t="shared" si="4"/>
        <v>57</v>
      </c>
      <c r="AD60" s="137"/>
      <c r="AE60" s="137"/>
      <c r="AF60" s="137"/>
      <c r="AG60" s="277"/>
      <c r="AH60" s="278"/>
      <c r="AJ60" s="136">
        <f t="shared" si="5"/>
        <v>57</v>
      </c>
      <c r="AK60" s="137"/>
      <c r="AL60" s="137"/>
      <c r="AM60" s="137"/>
      <c r="AN60" s="277"/>
      <c r="AO60" s="278"/>
    </row>
    <row r="61" spans="1:41" ht="21.75" customHeight="1">
      <c r="A61" s="273">
        <f t="shared" si="0"/>
        <v>58</v>
      </c>
      <c r="B61" s="137"/>
      <c r="C61" s="137"/>
      <c r="D61" s="137"/>
      <c r="E61" s="277"/>
      <c r="F61" s="278"/>
      <c r="H61" s="136">
        <f t="shared" si="1"/>
        <v>58</v>
      </c>
      <c r="I61" s="137"/>
      <c r="J61" s="137"/>
      <c r="K61" s="137"/>
      <c r="L61" s="277"/>
      <c r="M61" s="278"/>
      <c r="O61" s="136">
        <f t="shared" si="2"/>
        <v>58</v>
      </c>
      <c r="P61" s="137"/>
      <c r="Q61" s="137"/>
      <c r="R61" s="137"/>
      <c r="S61" s="277"/>
      <c r="T61" s="278"/>
      <c r="U61" s="2"/>
      <c r="V61" s="136">
        <f t="shared" si="3"/>
        <v>58</v>
      </c>
      <c r="W61" s="137"/>
      <c r="X61" s="137"/>
      <c r="Y61" s="137"/>
      <c r="Z61" s="277"/>
      <c r="AA61" s="278"/>
      <c r="AC61" s="136">
        <f t="shared" si="4"/>
        <v>58</v>
      </c>
      <c r="AD61" s="137"/>
      <c r="AE61" s="137"/>
      <c r="AF61" s="137"/>
      <c r="AG61" s="277"/>
      <c r="AH61" s="278"/>
      <c r="AJ61" s="136">
        <f t="shared" si="5"/>
        <v>58</v>
      </c>
      <c r="AK61" s="137"/>
      <c r="AL61" s="137"/>
      <c r="AM61" s="137"/>
      <c r="AN61" s="277"/>
      <c r="AO61" s="278"/>
    </row>
    <row r="62" spans="1:41" ht="21.75" customHeight="1">
      <c r="A62" s="273">
        <f t="shared" si="0"/>
        <v>59</v>
      </c>
      <c r="B62" s="137"/>
      <c r="C62" s="137"/>
      <c r="D62" s="137"/>
      <c r="E62" s="277"/>
      <c r="F62" s="278"/>
      <c r="H62" s="136">
        <f t="shared" si="1"/>
        <v>59</v>
      </c>
      <c r="I62" s="137"/>
      <c r="J62" s="137"/>
      <c r="K62" s="137"/>
      <c r="L62" s="277"/>
      <c r="M62" s="278"/>
      <c r="O62" s="136">
        <f t="shared" si="2"/>
        <v>59</v>
      </c>
      <c r="P62" s="137"/>
      <c r="Q62" s="137"/>
      <c r="R62" s="137"/>
      <c r="S62" s="277"/>
      <c r="T62" s="278"/>
      <c r="U62" s="2"/>
      <c r="V62" s="136">
        <f t="shared" si="3"/>
        <v>59</v>
      </c>
      <c r="W62" s="137"/>
      <c r="X62" s="137"/>
      <c r="Y62" s="137"/>
      <c r="Z62" s="277"/>
      <c r="AA62" s="278"/>
      <c r="AC62" s="136">
        <f t="shared" si="4"/>
        <v>59</v>
      </c>
      <c r="AD62" s="137"/>
      <c r="AE62" s="137"/>
      <c r="AF62" s="137"/>
      <c r="AG62" s="277"/>
      <c r="AH62" s="278"/>
      <c r="AJ62" s="136">
        <f t="shared" si="5"/>
        <v>59</v>
      </c>
      <c r="AK62" s="137"/>
      <c r="AL62" s="137"/>
      <c r="AM62" s="137"/>
      <c r="AN62" s="277"/>
      <c r="AO62" s="278"/>
    </row>
    <row r="63" spans="1:41" ht="21.75" customHeight="1">
      <c r="A63" s="273">
        <f t="shared" si="0"/>
        <v>60</v>
      </c>
      <c r="B63" s="137"/>
      <c r="C63" s="137"/>
      <c r="D63" s="137"/>
      <c r="E63" s="277"/>
      <c r="F63" s="278"/>
      <c r="H63" s="136">
        <f t="shared" si="1"/>
        <v>60</v>
      </c>
      <c r="I63" s="137"/>
      <c r="J63" s="137"/>
      <c r="K63" s="137"/>
      <c r="L63" s="277"/>
      <c r="M63" s="278"/>
      <c r="O63" s="136">
        <f t="shared" si="2"/>
        <v>60</v>
      </c>
      <c r="P63" s="137"/>
      <c r="Q63" s="137"/>
      <c r="R63" s="137"/>
      <c r="S63" s="277"/>
      <c r="T63" s="278"/>
      <c r="U63" s="2"/>
      <c r="V63" s="136">
        <f t="shared" si="3"/>
        <v>60</v>
      </c>
      <c r="W63" s="137"/>
      <c r="X63" s="137"/>
      <c r="Y63" s="137"/>
      <c r="Z63" s="277"/>
      <c r="AA63" s="278"/>
      <c r="AC63" s="136">
        <f t="shared" si="4"/>
        <v>60</v>
      </c>
      <c r="AD63" s="137"/>
      <c r="AE63" s="137"/>
      <c r="AF63" s="137"/>
      <c r="AG63" s="277"/>
      <c r="AH63" s="278"/>
      <c r="AJ63" s="136">
        <f t="shared" si="5"/>
        <v>60</v>
      </c>
      <c r="AK63" s="137"/>
      <c r="AL63" s="137"/>
      <c r="AM63" s="137"/>
      <c r="AN63" s="277"/>
      <c r="AO63" s="278"/>
    </row>
    <row r="64" spans="1:41" ht="21.75" customHeight="1">
      <c r="A64" s="273">
        <f aca="true" t="shared" si="6" ref="A64:A73">+A63+1</f>
        <v>61</v>
      </c>
      <c r="B64" s="137"/>
      <c r="C64" s="137"/>
      <c r="D64" s="137"/>
      <c r="E64" s="277"/>
      <c r="F64" s="278"/>
      <c r="H64" s="136">
        <f aca="true" t="shared" si="7" ref="H64:H73">+A64</f>
        <v>61</v>
      </c>
      <c r="I64" s="137"/>
      <c r="J64" s="137"/>
      <c r="K64" s="137"/>
      <c r="L64" s="277"/>
      <c r="M64" s="278"/>
      <c r="O64" s="136">
        <f aca="true" t="shared" si="8" ref="O64:O73">+H64</f>
        <v>61</v>
      </c>
      <c r="P64" s="137"/>
      <c r="Q64" s="137"/>
      <c r="R64" s="137"/>
      <c r="S64" s="277"/>
      <c r="T64" s="278"/>
      <c r="U64" s="2"/>
      <c r="V64" s="136">
        <f aca="true" t="shared" si="9" ref="V64:V73">+O64</f>
        <v>61</v>
      </c>
      <c r="W64" s="137"/>
      <c r="X64" s="137"/>
      <c r="Y64" s="137"/>
      <c r="Z64" s="277"/>
      <c r="AA64" s="278"/>
      <c r="AC64" s="136">
        <f aca="true" t="shared" si="10" ref="AC64:AC73">+V64</f>
        <v>61</v>
      </c>
      <c r="AD64" s="137"/>
      <c r="AE64" s="137"/>
      <c r="AF64" s="137"/>
      <c r="AG64" s="277"/>
      <c r="AH64" s="278"/>
      <c r="AJ64" s="136">
        <f aca="true" t="shared" si="11" ref="AJ64:AJ73">+AC64</f>
        <v>61</v>
      </c>
      <c r="AK64" s="137"/>
      <c r="AL64" s="137"/>
      <c r="AM64" s="137"/>
      <c r="AN64" s="277"/>
      <c r="AO64" s="278"/>
    </row>
    <row r="65" spans="1:41" ht="21.75" customHeight="1">
      <c r="A65" s="273">
        <f t="shared" si="6"/>
        <v>62</v>
      </c>
      <c r="B65" s="137"/>
      <c r="C65" s="137"/>
      <c r="D65" s="137"/>
      <c r="E65" s="277"/>
      <c r="F65" s="278"/>
      <c r="H65" s="136">
        <f t="shared" si="7"/>
        <v>62</v>
      </c>
      <c r="I65" s="137"/>
      <c r="J65" s="137"/>
      <c r="K65" s="137"/>
      <c r="L65" s="277"/>
      <c r="M65" s="278"/>
      <c r="O65" s="136">
        <f t="shared" si="8"/>
        <v>62</v>
      </c>
      <c r="P65" s="137"/>
      <c r="Q65" s="137"/>
      <c r="R65" s="137"/>
      <c r="S65" s="277"/>
      <c r="T65" s="278"/>
      <c r="U65" s="2"/>
      <c r="V65" s="136">
        <f t="shared" si="9"/>
        <v>62</v>
      </c>
      <c r="W65" s="137"/>
      <c r="X65" s="137"/>
      <c r="Y65" s="137"/>
      <c r="Z65" s="277"/>
      <c r="AA65" s="278"/>
      <c r="AC65" s="136">
        <f t="shared" si="10"/>
        <v>62</v>
      </c>
      <c r="AD65" s="137"/>
      <c r="AE65" s="137"/>
      <c r="AF65" s="137"/>
      <c r="AG65" s="277"/>
      <c r="AH65" s="278"/>
      <c r="AJ65" s="136">
        <f t="shared" si="11"/>
        <v>62</v>
      </c>
      <c r="AK65" s="137"/>
      <c r="AL65" s="137"/>
      <c r="AM65" s="137"/>
      <c r="AN65" s="277"/>
      <c r="AO65" s="278"/>
    </row>
    <row r="66" spans="1:41" ht="21.75" customHeight="1">
      <c r="A66" s="273">
        <f t="shared" si="6"/>
        <v>63</v>
      </c>
      <c r="B66" s="137"/>
      <c r="C66" s="137"/>
      <c r="D66" s="137"/>
      <c r="E66" s="277"/>
      <c r="F66" s="278"/>
      <c r="H66" s="136">
        <f t="shared" si="7"/>
        <v>63</v>
      </c>
      <c r="I66" s="137"/>
      <c r="J66" s="137"/>
      <c r="K66" s="137"/>
      <c r="L66" s="277"/>
      <c r="M66" s="278"/>
      <c r="O66" s="136">
        <f t="shared" si="8"/>
        <v>63</v>
      </c>
      <c r="P66" s="137"/>
      <c r="Q66" s="137"/>
      <c r="R66" s="137"/>
      <c r="S66" s="277"/>
      <c r="T66" s="278"/>
      <c r="U66" s="2"/>
      <c r="V66" s="136">
        <f t="shared" si="9"/>
        <v>63</v>
      </c>
      <c r="W66" s="137"/>
      <c r="X66" s="137"/>
      <c r="Y66" s="137"/>
      <c r="Z66" s="277"/>
      <c r="AA66" s="278"/>
      <c r="AC66" s="136">
        <f t="shared" si="10"/>
        <v>63</v>
      </c>
      <c r="AD66" s="137"/>
      <c r="AE66" s="137"/>
      <c r="AF66" s="137"/>
      <c r="AG66" s="277"/>
      <c r="AH66" s="278"/>
      <c r="AJ66" s="136">
        <f t="shared" si="11"/>
        <v>63</v>
      </c>
      <c r="AK66" s="137"/>
      <c r="AL66" s="137"/>
      <c r="AM66" s="137"/>
      <c r="AN66" s="277"/>
      <c r="AO66" s="278"/>
    </row>
    <row r="67" spans="1:41" ht="21.75" customHeight="1">
      <c r="A67" s="273">
        <f t="shared" si="6"/>
        <v>64</v>
      </c>
      <c r="B67" s="137"/>
      <c r="C67" s="137"/>
      <c r="D67" s="137"/>
      <c r="E67" s="277"/>
      <c r="F67" s="278"/>
      <c r="H67" s="136">
        <f t="shared" si="7"/>
        <v>64</v>
      </c>
      <c r="I67" s="137"/>
      <c r="J67" s="137"/>
      <c r="K67" s="137"/>
      <c r="L67" s="277"/>
      <c r="M67" s="278"/>
      <c r="O67" s="136">
        <f t="shared" si="8"/>
        <v>64</v>
      </c>
      <c r="P67" s="137"/>
      <c r="Q67" s="137"/>
      <c r="R67" s="137"/>
      <c r="S67" s="277"/>
      <c r="T67" s="278"/>
      <c r="U67" s="2"/>
      <c r="V67" s="136">
        <f t="shared" si="9"/>
        <v>64</v>
      </c>
      <c r="W67" s="137"/>
      <c r="X67" s="137"/>
      <c r="Y67" s="137"/>
      <c r="Z67" s="277"/>
      <c r="AA67" s="278"/>
      <c r="AC67" s="136">
        <f t="shared" si="10"/>
        <v>64</v>
      </c>
      <c r="AD67" s="137"/>
      <c r="AE67" s="137"/>
      <c r="AF67" s="137"/>
      <c r="AG67" s="277"/>
      <c r="AH67" s="278"/>
      <c r="AJ67" s="136">
        <f t="shared" si="11"/>
        <v>64</v>
      </c>
      <c r="AK67" s="137"/>
      <c r="AL67" s="137"/>
      <c r="AM67" s="137"/>
      <c r="AN67" s="277"/>
      <c r="AO67" s="278"/>
    </row>
    <row r="68" spans="1:41" ht="21.75" customHeight="1">
      <c r="A68" s="273">
        <f t="shared" si="6"/>
        <v>65</v>
      </c>
      <c r="B68" s="137"/>
      <c r="C68" s="137"/>
      <c r="D68" s="137"/>
      <c r="E68" s="277"/>
      <c r="F68" s="278"/>
      <c r="H68" s="136">
        <f t="shared" si="7"/>
        <v>65</v>
      </c>
      <c r="I68" s="137"/>
      <c r="J68" s="137"/>
      <c r="K68" s="137"/>
      <c r="L68" s="277"/>
      <c r="M68" s="278"/>
      <c r="O68" s="136">
        <f t="shared" si="8"/>
        <v>65</v>
      </c>
      <c r="P68" s="137"/>
      <c r="Q68" s="137"/>
      <c r="R68" s="137"/>
      <c r="S68" s="277"/>
      <c r="T68" s="278"/>
      <c r="U68" s="2"/>
      <c r="V68" s="136">
        <f t="shared" si="9"/>
        <v>65</v>
      </c>
      <c r="W68" s="137"/>
      <c r="X68" s="137"/>
      <c r="Y68" s="137"/>
      <c r="Z68" s="277"/>
      <c r="AA68" s="278"/>
      <c r="AC68" s="136">
        <f t="shared" si="10"/>
        <v>65</v>
      </c>
      <c r="AD68" s="137"/>
      <c r="AE68" s="137"/>
      <c r="AF68" s="137"/>
      <c r="AG68" s="277"/>
      <c r="AH68" s="278"/>
      <c r="AJ68" s="136">
        <f t="shared" si="11"/>
        <v>65</v>
      </c>
      <c r="AK68" s="137"/>
      <c r="AL68" s="137"/>
      <c r="AM68" s="137"/>
      <c r="AN68" s="277"/>
      <c r="AO68" s="278"/>
    </row>
    <row r="69" spans="1:41" ht="21.75" customHeight="1">
      <c r="A69" s="273">
        <f t="shared" si="6"/>
        <v>66</v>
      </c>
      <c r="B69" s="137"/>
      <c r="C69" s="137"/>
      <c r="D69" s="137"/>
      <c r="E69" s="277"/>
      <c r="F69" s="278"/>
      <c r="H69" s="136">
        <f t="shared" si="7"/>
        <v>66</v>
      </c>
      <c r="I69" s="137"/>
      <c r="J69" s="137"/>
      <c r="K69" s="137"/>
      <c r="L69" s="277"/>
      <c r="M69" s="278"/>
      <c r="O69" s="136">
        <f t="shared" si="8"/>
        <v>66</v>
      </c>
      <c r="P69" s="137"/>
      <c r="Q69" s="137"/>
      <c r="R69" s="137"/>
      <c r="S69" s="277"/>
      <c r="T69" s="278"/>
      <c r="U69" s="2"/>
      <c r="V69" s="136">
        <f t="shared" si="9"/>
        <v>66</v>
      </c>
      <c r="W69" s="137"/>
      <c r="X69" s="137"/>
      <c r="Y69" s="137"/>
      <c r="Z69" s="277"/>
      <c r="AA69" s="278"/>
      <c r="AC69" s="136">
        <f t="shared" si="10"/>
        <v>66</v>
      </c>
      <c r="AD69" s="137"/>
      <c r="AE69" s="137"/>
      <c r="AF69" s="137"/>
      <c r="AG69" s="277"/>
      <c r="AH69" s="278"/>
      <c r="AJ69" s="136">
        <f t="shared" si="11"/>
        <v>66</v>
      </c>
      <c r="AK69" s="137"/>
      <c r="AL69" s="137"/>
      <c r="AM69" s="137"/>
      <c r="AN69" s="277"/>
      <c r="AO69" s="278"/>
    </row>
    <row r="70" spans="1:41" ht="21.75" customHeight="1">
      <c r="A70" s="273">
        <f t="shared" si="6"/>
        <v>67</v>
      </c>
      <c r="B70" s="137"/>
      <c r="C70" s="137"/>
      <c r="D70" s="137"/>
      <c r="E70" s="277"/>
      <c r="F70" s="278"/>
      <c r="H70" s="136">
        <f t="shared" si="7"/>
        <v>67</v>
      </c>
      <c r="I70" s="137"/>
      <c r="J70" s="137"/>
      <c r="K70" s="137"/>
      <c r="L70" s="277"/>
      <c r="M70" s="278"/>
      <c r="O70" s="136">
        <f t="shared" si="8"/>
        <v>67</v>
      </c>
      <c r="P70" s="137"/>
      <c r="Q70" s="137"/>
      <c r="R70" s="137"/>
      <c r="S70" s="277"/>
      <c r="T70" s="278"/>
      <c r="U70" s="2"/>
      <c r="V70" s="136">
        <f t="shared" si="9"/>
        <v>67</v>
      </c>
      <c r="W70" s="137"/>
      <c r="X70" s="137"/>
      <c r="Y70" s="137"/>
      <c r="Z70" s="277"/>
      <c r="AA70" s="278"/>
      <c r="AC70" s="136">
        <f t="shared" si="10"/>
        <v>67</v>
      </c>
      <c r="AD70" s="137"/>
      <c r="AE70" s="137"/>
      <c r="AF70" s="137"/>
      <c r="AG70" s="277"/>
      <c r="AH70" s="278"/>
      <c r="AJ70" s="136">
        <f t="shared" si="11"/>
        <v>67</v>
      </c>
      <c r="AK70" s="137"/>
      <c r="AL70" s="137"/>
      <c r="AM70" s="137"/>
      <c r="AN70" s="277"/>
      <c r="AO70" s="278"/>
    </row>
    <row r="71" spans="1:41" ht="21.75" customHeight="1">
      <c r="A71" s="273">
        <f t="shared" si="6"/>
        <v>68</v>
      </c>
      <c r="B71" s="137"/>
      <c r="C71" s="137"/>
      <c r="D71" s="137"/>
      <c r="E71" s="277"/>
      <c r="F71" s="278"/>
      <c r="H71" s="136">
        <f t="shared" si="7"/>
        <v>68</v>
      </c>
      <c r="I71" s="137"/>
      <c r="J71" s="137"/>
      <c r="K71" s="137"/>
      <c r="L71" s="277"/>
      <c r="M71" s="278"/>
      <c r="O71" s="136">
        <f t="shared" si="8"/>
        <v>68</v>
      </c>
      <c r="P71" s="137"/>
      <c r="Q71" s="137"/>
      <c r="R71" s="137"/>
      <c r="S71" s="277"/>
      <c r="T71" s="278"/>
      <c r="U71" s="2"/>
      <c r="V71" s="136">
        <f t="shared" si="9"/>
        <v>68</v>
      </c>
      <c r="W71" s="137"/>
      <c r="X71" s="137"/>
      <c r="Y71" s="137"/>
      <c r="Z71" s="277"/>
      <c r="AA71" s="278"/>
      <c r="AC71" s="136">
        <f t="shared" si="10"/>
        <v>68</v>
      </c>
      <c r="AD71" s="137"/>
      <c r="AE71" s="137"/>
      <c r="AF71" s="137"/>
      <c r="AG71" s="277"/>
      <c r="AH71" s="278"/>
      <c r="AJ71" s="136">
        <f t="shared" si="11"/>
        <v>68</v>
      </c>
      <c r="AK71" s="137"/>
      <c r="AL71" s="137"/>
      <c r="AM71" s="137"/>
      <c r="AN71" s="277"/>
      <c r="AO71" s="278"/>
    </row>
    <row r="72" spans="1:41" ht="21.75" customHeight="1">
      <c r="A72" s="273">
        <f t="shared" si="6"/>
        <v>69</v>
      </c>
      <c r="B72" s="137"/>
      <c r="C72" s="137"/>
      <c r="D72" s="137"/>
      <c r="E72" s="277"/>
      <c r="F72" s="278"/>
      <c r="H72" s="136">
        <f t="shared" si="7"/>
        <v>69</v>
      </c>
      <c r="I72" s="137"/>
      <c r="J72" s="137"/>
      <c r="K72" s="137"/>
      <c r="L72" s="277"/>
      <c r="M72" s="278"/>
      <c r="O72" s="136">
        <f t="shared" si="8"/>
        <v>69</v>
      </c>
      <c r="P72" s="137"/>
      <c r="Q72" s="137"/>
      <c r="R72" s="137"/>
      <c r="S72" s="277"/>
      <c r="T72" s="278"/>
      <c r="U72" s="2"/>
      <c r="V72" s="136">
        <f t="shared" si="9"/>
        <v>69</v>
      </c>
      <c r="W72" s="137"/>
      <c r="X72" s="137"/>
      <c r="Y72" s="137"/>
      <c r="Z72" s="277"/>
      <c r="AA72" s="278"/>
      <c r="AC72" s="136">
        <f t="shared" si="10"/>
        <v>69</v>
      </c>
      <c r="AD72" s="137"/>
      <c r="AE72" s="137"/>
      <c r="AF72" s="137"/>
      <c r="AG72" s="277"/>
      <c r="AH72" s="278"/>
      <c r="AJ72" s="136">
        <f t="shared" si="11"/>
        <v>69</v>
      </c>
      <c r="AK72" s="137"/>
      <c r="AL72" s="137"/>
      <c r="AM72" s="137"/>
      <c r="AN72" s="277"/>
      <c r="AO72" s="278"/>
    </row>
    <row r="73" spans="1:41" ht="21.75" customHeight="1">
      <c r="A73" s="273">
        <f t="shared" si="6"/>
        <v>70</v>
      </c>
      <c r="B73" s="137"/>
      <c r="C73" s="137"/>
      <c r="D73" s="137"/>
      <c r="E73" s="277"/>
      <c r="F73" s="278"/>
      <c r="H73" s="136">
        <f t="shared" si="7"/>
        <v>70</v>
      </c>
      <c r="I73" s="137"/>
      <c r="J73" s="137"/>
      <c r="K73" s="137"/>
      <c r="L73" s="277"/>
      <c r="M73" s="278"/>
      <c r="O73" s="136">
        <f t="shared" si="8"/>
        <v>70</v>
      </c>
      <c r="P73" s="137"/>
      <c r="Q73" s="137"/>
      <c r="R73" s="137"/>
      <c r="S73" s="277"/>
      <c r="T73" s="278"/>
      <c r="U73" s="2"/>
      <c r="V73" s="136">
        <f t="shared" si="9"/>
        <v>70</v>
      </c>
      <c r="W73" s="137"/>
      <c r="X73" s="137"/>
      <c r="Y73" s="137"/>
      <c r="Z73" s="277"/>
      <c r="AA73" s="278"/>
      <c r="AC73" s="136">
        <f t="shared" si="10"/>
        <v>70</v>
      </c>
      <c r="AD73" s="137"/>
      <c r="AE73" s="137"/>
      <c r="AF73" s="137"/>
      <c r="AG73" s="277"/>
      <c r="AH73" s="278"/>
      <c r="AJ73" s="136">
        <f t="shared" si="11"/>
        <v>70</v>
      </c>
      <c r="AK73" s="137"/>
      <c r="AL73" s="137"/>
      <c r="AM73" s="137"/>
      <c r="AN73" s="277"/>
      <c r="AO73" s="278"/>
    </row>
  </sheetData>
  <sheetProtection/>
  <mergeCells count="6">
    <mergeCell ref="AC1:AE1"/>
    <mergeCell ref="AJ1:AL1"/>
    <mergeCell ref="A1:C1"/>
    <mergeCell ref="H1:J1"/>
    <mergeCell ref="O1:Q1"/>
    <mergeCell ref="V1:X1"/>
  </mergeCells>
  <printOptions horizontalCentered="1"/>
  <pageMargins left="0" right="0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="90" zoomScaleNormal="90" zoomScalePageLayoutView="0" workbookViewId="0" topLeftCell="B1">
      <selection activeCell="D6" sqref="D6"/>
    </sheetView>
  </sheetViews>
  <sheetFormatPr defaultColWidth="9.00390625" defaultRowHeight="12.75"/>
  <cols>
    <col min="1" max="1" width="6.25390625" style="0" hidden="1" customWidth="1"/>
    <col min="2" max="2" width="5.25390625" style="70" customWidth="1"/>
    <col min="3" max="3" width="20.375" style="70" customWidth="1"/>
    <col min="4" max="4" width="19.375" style="70" customWidth="1"/>
    <col min="5" max="5" width="4.875" style="70" customWidth="1"/>
    <col min="6" max="6" width="5.875" style="70" customWidth="1"/>
    <col min="7" max="7" width="8.375" style="72" customWidth="1"/>
    <col min="8" max="8" width="6.25390625" style="74" customWidth="1"/>
    <col min="9" max="10" width="13.00390625" style="70" customWidth="1"/>
  </cols>
  <sheetData>
    <row r="1" spans="2:10" s="50" customFormat="1" ht="33" customHeight="1" thickBot="1">
      <c r="B1" s="469" t="s">
        <v>58</v>
      </c>
      <c r="C1" s="470"/>
      <c r="D1" s="471"/>
      <c r="E1" s="464" t="str">
        <f>CONCATENATE("K ",počty!BH2)</f>
        <v>K 70</v>
      </c>
      <c r="F1" s="465"/>
      <c r="G1" s="465"/>
      <c r="H1" s="466"/>
      <c r="I1" s="464" t="str">
        <f>+počty!AM2</f>
        <v>ŽÁCI 9+10</v>
      </c>
      <c r="J1" s="466"/>
    </row>
    <row r="2" spans="2:10" s="51" customFormat="1" ht="26.25" customHeight="1">
      <c r="B2" s="462" t="str">
        <f>+počty!AM3</f>
        <v>XXIV. ročník Beskydského turné žáků ve skoku na lyžích</v>
      </c>
      <c r="C2" s="463"/>
      <c r="D2" s="463"/>
      <c r="E2" s="463"/>
      <c r="F2" s="463"/>
      <c r="G2" s="463"/>
      <c r="H2" s="463"/>
      <c r="I2" s="463"/>
      <c r="J2" s="463"/>
    </row>
    <row r="3" spans="2:10" s="53" customFormat="1" ht="38.25" customHeight="1" thickBot="1">
      <c r="B3" s="161" t="s">
        <v>87</v>
      </c>
      <c r="C3" s="162"/>
      <c r="D3" s="162"/>
      <c r="E3" s="162"/>
      <c r="F3" s="162"/>
      <c r="G3" s="162"/>
      <c r="H3" s="162"/>
      <c r="I3" s="162"/>
      <c r="J3" s="163" t="str">
        <f>+počty!AU2</f>
        <v>Nýdek</v>
      </c>
    </row>
    <row r="4" spans="2:10" s="160" customFormat="1" ht="21.75" customHeight="1" thickBot="1">
      <c r="B4" s="467">
        <f>+počty!BD2</f>
        <v>41081</v>
      </c>
      <c r="C4" s="468"/>
      <c r="D4" s="154"/>
      <c r="E4" s="155"/>
      <c r="F4" s="155"/>
      <c r="G4" s="156"/>
      <c r="H4" s="157"/>
      <c r="I4" s="158"/>
      <c r="J4" s="159" t="str">
        <f>CONCATENATE("skok.můstek K ",počty!BH2,"m"," (K=60b. +/-",počty!BN2,"b./m)")</f>
        <v>skok.můstek K 70m (K=60b. +/-2,2b./m)</v>
      </c>
    </row>
    <row r="5" spans="2:10" ht="13.5" customHeight="1" thickBot="1">
      <c r="B5" s="65" t="s">
        <v>0</v>
      </c>
      <c r="C5" s="66" t="s">
        <v>1</v>
      </c>
      <c r="D5" s="66" t="s">
        <v>2</v>
      </c>
      <c r="E5" s="66" t="s">
        <v>35</v>
      </c>
      <c r="F5" s="66" t="s">
        <v>67</v>
      </c>
      <c r="G5" s="71" t="s">
        <v>55</v>
      </c>
      <c r="H5" s="73" t="s">
        <v>56</v>
      </c>
      <c r="I5" s="67" t="s">
        <v>53</v>
      </c>
      <c r="J5" s="68" t="s">
        <v>54</v>
      </c>
    </row>
    <row r="6" spans="1:10" s="60" customFormat="1" ht="14.25" customHeight="1">
      <c r="A6" s="60">
        <v>1</v>
      </c>
      <c r="B6" s="106">
        <f>VLOOKUP(A6,počty!$I$6:$EV$175,37,0)</f>
        <v>0</v>
      </c>
      <c r="C6" s="106">
        <f>VLOOKUP(A6,počty!$I$6:$EV$175,31,0)</f>
        <v>0</v>
      </c>
      <c r="D6" s="99">
        <f>VLOOKUP(A6,počty!$I$6:$EV$175,32,0)</f>
        <v>0</v>
      </c>
      <c r="E6" s="99">
        <f>VLOOKUP(A6,počty!$I$6:$EV$175,33,0)</f>
        <v>0</v>
      </c>
      <c r="F6" s="99">
        <f>VLOOKUP(A6,počty!$I$6:$EV$175,34,0)</f>
        <v>0</v>
      </c>
      <c r="G6" s="107"/>
      <c r="H6" s="108"/>
      <c r="I6" s="109"/>
      <c r="J6" s="109"/>
    </row>
    <row r="7" spans="1:10" s="60" customFormat="1" ht="14.25" customHeight="1">
      <c r="A7" s="60">
        <v>2</v>
      </c>
      <c r="B7" s="106">
        <f>VLOOKUP(A7,počty!$I$6:$EV$175,37,0)</f>
        <v>0</v>
      </c>
      <c r="C7" s="106">
        <f>VLOOKUP(A7,počty!$I$6:$EV$175,31,0)</f>
        <v>0</v>
      </c>
      <c r="D7" s="99">
        <f>VLOOKUP(A7,počty!$I$6:$EV$175,32,0)</f>
        <v>0</v>
      </c>
      <c r="E7" s="99">
        <f>VLOOKUP(A7,počty!$I$6:$EV$175,33,0)</f>
        <v>0</v>
      </c>
      <c r="F7" s="99">
        <f>VLOOKUP(A7,počty!$I$6:$EV$175,34,0)</f>
        <v>0</v>
      </c>
      <c r="G7" s="107"/>
      <c r="H7" s="108"/>
      <c r="I7" s="109"/>
      <c r="J7" s="109"/>
    </row>
    <row r="8" spans="1:10" s="60" customFormat="1" ht="14.25" customHeight="1">
      <c r="A8" s="60">
        <v>3</v>
      </c>
      <c r="B8" s="106">
        <f>VLOOKUP(A8,počty!$I$6:$EV$175,37,0)</f>
        <v>0</v>
      </c>
      <c r="C8" s="106">
        <f>VLOOKUP(A8,počty!$I$6:$EV$175,31,0)</f>
        <v>0</v>
      </c>
      <c r="D8" s="99">
        <f>VLOOKUP(A8,počty!$I$6:$EV$175,32,0)</f>
        <v>0</v>
      </c>
      <c r="E8" s="99">
        <f>VLOOKUP(A8,počty!$I$6:$EV$175,33,0)</f>
        <v>0</v>
      </c>
      <c r="F8" s="99">
        <f>VLOOKUP(A8,počty!$I$6:$EV$175,34,0)</f>
        <v>0</v>
      </c>
      <c r="G8" s="107"/>
      <c r="H8" s="108"/>
      <c r="I8" s="109"/>
      <c r="J8" s="109"/>
    </row>
    <row r="9" spans="1:10" s="60" customFormat="1" ht="14.25" customHeight="1">
      <c r="A9" s="60">
        <v>4</v>
      </c>
      <c r="B9" s="106">
        <f>VLOOKUP(A9,počty!$I$6:$EV$175,37,0)</f>
        <v>0</v>
      </c>
      <c r="C9" s="106">
        <f>VLOOKUP(A9,počty!$I$6:$EV$175,31,0)</f>
        <v>0</v>
      </c>
      <c r="D9" s="99">
        <f>VLOOKUP(A9,počty!$I$6:$EV$175,32,0)</f>
        <v>0</v>
      </c>
      <c r="E9" s="99">
        <f>VLOOKUP(A9,počty!$I$6:$EV$175,33,0)</f>
        <v>0</v>
      </c>
      <c r="F9" s="99">
        <f>VLOOKUP(A9,počty!$I$6:$EV$175,34,0)</f>
        <v>0</v>
      </c>
      <c r="G9" s="107"/>
      <c r="H9" s="108"/>
      <c r="I9" s="109"/>
      <c r="J9" s="109"/>
    </row>
    <row r="10" spans="1:10" s="60" customFormat="1" ht="14.25" customHeight="1">
      <c r="A10" s="60">
        <v>5</v>
      </c>
      <c r="B10" s="106">
        <f>VLOOKUP(A10,počty!$I$6:$EV$175,37,0)</f>
        <v>0</v>
      </c>
      <c r="C10" s="106">
        <f>VLOOKUP(A10,počty!$I$6:$EV$175,31,0)</f>
        <v>0</v>
      </c>
      <c r="D10" s="99">
        <f>VLOOKUP(A10,počty!$I$6:$EV$175,32,0)</f>
        <v>0</v>
      </c>
      <c r="E10" s="99">
        <f>VLOOKUP(A10,počty!$I$6:$EV$175,33,0)</f>
        <v>0</v>
      </c>
      <c r="F10" s="99">
        <f>VLOOKUP(A10,počty!$I$6:$EV$175,34,0)</f>
        <v>0</v>
      </c>
      <c r="G10" s="107"/>
      <c r="H10" s="108"/>
      <c r="I10" s="109"/>
      <c r="J10" s="109"/>
    </row>
    <row r="11" spans="1:10" s="60" customFormat="1" ht="14.25" customHeight="1">
      <c r="A11" s="60">
        <v>6</v>
      </c>
      <c r="B11" s="106">
        <f>VLOOKUP(A11,počty!$I$6:$EV$175,37,0)</f>
        <v>0</v>
      </c>
      <c r="C11" s="106">
        <f>VLOOKUP(A11,počty!$I$6:$EV$175,31,0)</f>
        <v>0</v>
      </c>
      <c r="D11" s="99">
        <f>VLOOKUP(A11,počty!$I$6:$EV$175,32,0)</f>
        <v>0</v>
      </c>
      <c r="E11" s="99">
        <f>VLOOKUP(A11,počty!$I$6:$EV$175,33,0)</f>
        <v>0</v>
      </c>
      <c r="F11" s="99">
        <f>VLOOKUP(A11,počty!$I$6:$EV$175,34,0)</f>
        <v>0</v>
      </c>
      <c r="G11" s="107"/>
      <c r="H11" s="108"/>
      <c r="I11" s="109"/>
      <c r="J11" s="109"/>
    </row>
    <row r="12" spans="1:10" s="60" customFormat="1" ht="14.25" customHeight="1">
      <c r="A12" s="60">
        <v>7</v>
      </c>
      <c r="B12" s="106">
        <f>VLOOKUP(A12,počty!$I$6:$EV$175,37,0)</f>
        <v>0</v>
      </c>
      <c r="C12" s="106">
        <f>VLOOKUP(A12,počty!$I$6:$EV$175,31,0)</f>
        <v>0</v>
      </c>
      <c r="D12" s="99">
        <f>VLOOKUP(A12,počty!$I$6:$EV$175,32,0)</f>
        <v>0</v>
      </c>
      <c r="E12" s="99">
        <f>VLOOKUP(A12,počty!$I$6:$EV$175,33,0)</f>
        <v>0</v>
      </c>
      <c r="F12" s="99">
        <f>VLOOKUP(A12,počty!$I$6:$EV$175,34,0)</f>
        <v>0</v>
      </c>
      <c r="G12" s="107"/>
      <c r="H12" s="108"/>
      <c r="I12" s="109"/>
      <c r="J12" s="109"/>
    </row>
    <row r="13" spans="1:10" s="60" customFormat="1" ht="14.25" customHeight="1">
      <c r="A13" s="60">
        <v>8</v>
      </c>
      <c r="B13" s="106">
        <f>VLOOKUP(A13,počty!$I$6:$EV$175,37,0)</f>
        <v>0</v>
      </c>
      <c r="C13" s="106">
        <f>VLOOKUP(A13,počty!$I$6:$EV$175,31,0)</f>
        <v>0</v>
      </c>
      <c r="D13" s="99">
        <f>VLOOKUP(A13,počty!$I$6:$EV$175,32,0)</f>
        <v>0</v>
      </c>
      <c r="E13" s="99">
        <f>VLOOKUP(A13,počty!$I$6:$EV$175,33,0)</f>
        <v>0</v>
      </c>
      <c r="F13" s="99">
        <f>VLOOKUP(A13,počty!$I$6:$EV$175,34,0)</f>
        <v>0</v>
      </c>
      <c r="G13" s="107"/>
      <c r="H13" s="108"/>
      <c r="I13" s="109"/>
      <c r="J13" s="109"/>
    </row>
    <row r="14" spans="1:10" s="60" customFormat="1" ht="14.25" customHeight="1">
      <c r="A14" s="60">
        <v>9</v>
      </c>
      <c r="B14" s="106">
        <f>VLOOKUP(A14,počty!$I$6:$EV$175,37,0)</f>
        <v>0</v>
      </c>
      <c r="C14" s="106">
        <f>VLOOKUP(A14,počty!$I$6:$EV$175,31,0)</f>
        <v>0</v>
      </c>
      <c r="D14" s="99">
        <f>VLOOKUP(A14,počty!$I$6:$EV$175,32,0)</f>
        <v>0</v>
      </c>
      <c r="E14" s="99">
        <f>VLOOKUP(A14,počty!$I$6:$EV$175,33,0)</f>
        <v>0</v>
      </c>
      <c r="F14" s="99">
        <f>VLOOKUP(A14,počty!$I$6:$EV$175,34,0)</f>
        <v>0</v>
      </c>
      <c r="G14" s="107"/>
      <c r="H14" s="108"/>
      <c r="I14" s="109"/>
      <c r="J14" s="109"/>
    </row>
    <row r="15" spans="1:10" s="60" customFormat="1" ht="14.25" customHeight="1">
      <c r="A15" s="60">
        <v>10</v>
      </c>
      <c r="B15" s="106">
        <f>VLOOKUP(A15,počty!$I$6:$EV$175,37,0)</f>
        <v>0</v>
      </c>
      <c r="C15" s="106">
        <f>VLOOKUP(A15,počty!$I$6:$EV$175,31,0)</f>
        <v>0</v>
      </c>
      <c r="D15" s="99">
        <f>VLOOKUP(A15,počty!$I$6:$EV$175,32,0)</f>
        <v>0</v>
      </c>
      <c r="E15" s="99">
        <f>VLOOKUP(A15,počty!$I$6:$EV$175,33,0)</f>
        <v>0</v>
      </c>
      <c r="F15" s="99">
        <f>VLOOKUP(A15,počty!$I$6:$EV$175,34,0)</f>
        <v>0</v>
      </c>
      <c r="G15" s="107"/>
      <c r="H15" s="108"/>
      <c r="I15" s="109"/>
      <c r="J15" s="109"/>
    </row>
    <row r="16" spans="1:10" s="60" customFormat="1" ht="14.25" customHeight="1">
      <c r="A16" s="60">
        <v>11</v>
      </c>
      <c r="B16" s="106">
        <f>VLOOKUP(A16,počty!$I$6:$EV$175,37,0)</f>
        <v>0</v>
      </c>
      <c r="C16" s="106">
        <f>VLOOKUP(A16,počty!$I$6:$EV$175,31,0)</f>
        <v>0</v>
      </c>
      <c r="D16" s="99">
        <f>VLOOKUP(A16,počty!$I$6:$EV$175,32,0)</f>
        <v>0</v>
      </c>
      <c r="E16" s="99">
        <f>VLOOKUP(A16,počty!$I$6:$EV$175,33,0)</f>
        <v>0</v>
      </c>
      <c r="F16" s="99">
        <f>VLOOKUP(A16,počty!$I$6:$EV$175,34,0)</f>
        <v>0</v>
      </c>
      <c r="G16" s="107"/>
      <c r="H16" s="108"/>
      <c r="I16" s="109"/>
      <c r="J16" s="109"/>
    </row>
    <row r="17" spans="1:10" s="60" customFormat="1" ht="14.25" customHeight="1">
      <c r="A17" s="60">
        <v>12</v>
      </c>
      <c r="B17" s="106">
        <f>VLOOKUP(A17,počty!$I$6:$EV$175,37,0)</f>
        <v>0</v>
      </c>
      <c r="C17" s="106">
        <f>VLOOKUP(A17,počty!$I$6:$EV$175,31,0)</f>
        <v>0</v>
      </c>
      <c r="D17" s="99">
        <f>VLOOKUP(A17,počty!$I$6:$EV$175,32,0)</f>
        <v>0</v>
      </c>
      <c r="E17" s="99">
        <f>VLOOKUP(A17,počty!$I$6:$EV$175,33,0)</f>
        <v>0</v>
      </c>
      <c r="F17" s="99">
        <f>VLOOKUP(A17,počty!$I$6:$EV$175,34,0)</f>
        <v>0</v>
      </c>
      <c r="G17" s="107"/>
      <c r="H17" s="108"/>
      <c r="I17" s="109"/>
      <c r="J17" s="109"/>
    </row>
    <row r="18" spans="1:10" s="60" customFormat="1" ht="14.25" customHeight="1">
      <c r="A18" s="60">
        <v>13</v>
      </c>
      <c r="B18" s="106">
        <f>VLOOKUP(A18,počty!$I$6:$EV$175,37,0)</f>
        <v>0</v>
      </c>
      <c r="C18" s="106">
        <f>VLOOKUP(A18,počty!$I$6:$EV$175,31,0)</f>
        <v>0</v>
      </c>
      <c r="D18" s="99">
        <f>VLOOKUP(A18,počty!$I$6:$EV$175,32,0)</f>
        <v>0</v>
      </c>
      <c r="E18" s="99">
        <f>VLOOKUP(A18,počty!$I$6:$EV$175,33,0)</f>
        <v>0</v>
      </c>
      <c r="F18" s="99">
        <f>VLOOKUP(A18,počty!$I$6:$EV$175,34,0)</f>
        <v>0</v>
      </c>
      <c r="G18" s="107"/>
      <c r="H18" s="108"/>
      <c r="I18" s="109"/>
      <c r="J18" s="109"/>
    </row>
    <row r="19" spans="1:10" s="60" customFormat="1" ht="14.25" customHeight="1">
      <c r="A19" s="60">
        <v>14</v>
      </c>
      <c r="B19" s="106">
        <f>VLOOKUP(A19,počty!$I$6:$EV$175,37,0)</f>
        <v>0</v>
      </c>
      <c r="C19" s="106">
        <f>VLOOKUP(A19,počty!$I$6:$EV$175,31,0)</f>
        <v>0</v>
      </c>
      <c r="D19" s="99">
        <f>VLOOKUP(A19,počty!$I$6:$EV$175,32,0)</f>
        <v>0</v>
      </c>
      <c r="E19" s="99">
        <f>VLOOKUP(A19,počty!$I$6:$EV$175,33,0)</f>
        <v>0</v>
      </c>
      <c r="F19" s="99">
        <f>VLOOKUP(A19,počty!$I$6:$EV$175,34,0)</f>
        <v>0</v>
      </c>
      <c r="G19" s="107"/>
      <c r="H19" s="108"/>
      <c r="I19" s="109"/>
      <c r="J19" s="109"/>
    </row>
    <row r="20" spans="1:10" s="60" customFormat="1" ht="14.25" customHeight="1">
      <c r="A20" s="60">
        <v>15</v>
      </c>
      <c r="B20" s="106">
        <f>VLOOKUP(A20,počty!$I$6:$EV$175,37,0)</f>
        <v>0</v>
      </c>
      <c r="C20" s="106">
        <f>VLOOKUP(A20,počty!$I$6:$EV$175,31,0)</f>
        <v>0</v>
      </c>
      <c r="D20" s="99">
        <f>VLOOKUP(A20,počty!$I$6:$EV$175,32,0)</f>
        <v>0</v>
      </c>
      <c r="E20" s="99">
        <f>VLOOKUP(A20,počty!$I$6:$EV$175,33,0)</f>
        <v>0</v>
      </c>
      <c r="F20" s="99">
        <f>VLOOKUP(A20,počty!$I$6:$EV$175,34,0)</f>
        <v>0</v>
      </c>
      <c r="G20" s="107"/>
      <c r="H20" s="108"/>
      <c r="I20" s="109"/>
      <c r="J20" s="109"/>
    </row>
    <row r="21" spans="1:10" s="60" customFormat="1" ht="14.25" customHeight="1">
      <c r="A21" s="60">
        <v>16</v>
      </c>
      <c r="B21" s="106">
        <f>VLOOKUP(A21,počty!$I$6:$EV$175,37,0)</f>
        <v>0</v>
      </c>
      <c r="C21" s="106">
        <f>VLOOKUP(A21,počty!$I$6:$EV$175,31,0)</f>
        <v>0</v>
      </c>
      <c r="D21" s="99">
        <f>VLOOKUP(A21,počty!$I$6:$EV$175,32,0)</f>
        <v>0</v>
      </c>
      <c r="E21" s="99">
        <f>VLOOKUP(A21,počty!$I$6:$EV$175,33,0)</f>
        <v>0</v>
      </c>
      <c r="F21" s="99">
        <f>VLOOKUP(A21,počty!$I$6:$EV$175,34,0)</f>
        <v>0</v>
      </c>
      <c r="G21" s="107"/>
      <c r="H21" s="108"/>
      <c r="I21" s="109"/>
      <c r="J21" s="109"/>
    </row>
    <row r="22" spans="1:10" s="60" customFormat="1" ht="14.25" customHeight="1">
      <c r="A22" s="60">
        <v>17</v>
      </c>
      <c r="B22" s="106">
        <f>VLOOKUP(A22,počty!$I$6:$EV$175,37,0)</f>
        <v>0</v>
      </c>
      <c r="C22" s="106">
        <f>VLOOKUP(A22,počty!$I$6:$EV$175,31,0)</f>
        <v>0</v>
      </c>
      <c r="D22" s="99">
        <f>VLOOKUP(A22,počty!$I$6:$EV$175,32,0)</f>
        <v>0</v>
      </c>
      <c r="E22" s="99">
        <f>VLOOKUP(A22,počty!$I$6:$EV$175,33,0)</f>
        <v>0</v>
      </c>
      <c r="F22" s="99">
        <f>VLOOKUP(A22,počty!$I$6:$EV$175,34,0)</f>
        <v>0</v>
      </c>
      <c r="G22" s="107"/>
      <c r="H22" s="108"/>
      <c r="I22" s="109"/>
      <c r="J22" s="109"/>
    </row>
    <row r="23" spans="1:10" s="60" customFormat="1" ht="14.25" customHeight="1">
      <c r="A23" s="60">
        <v>18</v>
      </c>
      <c r="B23" s="106">
        <f>VLOOKUP(A23,počty!$I$6:$EV$175,37,0)</f>
        <v>0</v>
      </c>
      <c r="C23" s="106">
        <f>VLOOKUP(A23,počty!$I$6:$EV$175,31,0)</f>
        <v>0</v>
      </c>
      <c r="D23" s="99">
        <f>VLOOKUP(A23,počty!$I$6:$EV$175,32,0)</f>
        <v>0</v>
      </c>
      <c r="E23" s="99">
        <f>VLOOKUP(A23,počty!$I$6:$EV$175,33,0)</f>
        <v>0</v>
      </c>
      <c r="F23" s="99">
        <f>VLOOKUP(A23,počty!$I$6:$EV$175,34,0)</f>
        <v>0</v>
      </c>
      <c r="G23" s="107"/>
      <c r="H23" s="108"/>
      <c r="I23" s="109"/>
      <c r="J23" s="109"/>
    </row>
    <row r="24" spans="1:10" s="60" customFormat="1" ht="14.25" customHeight="1">
      <c r="A24" s="60">
        <v>19</v>
      </c>
      <c r="B24" s="106">
        <f>VLOOKUP(A24,počty!$I$6:$EV$175,37,0)</f>
        <v>0</v>
      </c>
      <c r="C24" s="106">
        <f>VLOOKUP(A24,počty!$I$6:$EV$175,31,0)</f>
        <v>0</v>
      </c>
      <c r="D24" s="99">
        <f>VLOOKUP(A24,počty!$I$6:$EV$175,32,0)</f>
        <v>0</v>
      </c>
      <c r="E24" s="99">
        <f>VLOOKUP(A24,počty!$I$6:$EV$175,33,0)</f>
        <v>0</v>
      </c>
      <c r="F24" s="99">
        <f>VLOOKUP(A24,počty!$I$6:$EV$175,34,0)</f>
        <v>0</v>
      </c>
      <c r="G24" s="107"/>
      <c r="H24" s="108"/>
      <c r="I24" s="109"/>
      <c r="J24" s="109"/>
    </row>
    <row r="25" spans="1:10" s="60" customFormat="1" ht="14.25" customHeight="1">
      <c r="A25" s="60">
        <v>20</v>
      </c>
      <c r="B25" s="106">
        <f>VLOOKUP(A25,počty!$I$6:$EV$175,37,0)</f>
        <v>0</v>
      </c>
      <c r="C25" s="106">
        <f>VLOOKUP(A25,počty!$I$6:$EV$175,31,0)</f>
        <v>0</v>
      </c>
      <c r="D25" s="99">
        <f>VLOOKUP(A25,počty!$I$6:$EV$175,32,0)</f>
        <v>0</v>
      </c>
      <c r="E25" s="99">
        <f>VLOOKUP(A25,počty!$I$6:$EV$175,33,0)</f>
        <v>0</v>
      </c>
      <c r="F25" s="99">
        <f>VLOOKUP(A25,počty!$I$6:$EV$175,34,0)</f>
        <v>0</v>
      </c>
      <c r="G25" s="107"/>
      <c r="H25" s="108"/>
      <c r="I25" s="109"/>
      <c r="J25" s="109"/>
    </row>
    <row r="26" spans="1:10" s="60" customFormat="1" ht="14.25" customHeight="1">
      <c r="A26" s="60">
        <v>21</v>
      </c>
      <c r="B26" s="106">
        <f>VLOOKUP(A26,počty!$I$6:$EV$175,37,0)</f>
        <v>0</v>
      </c>
      <c r="C26" s="106">
        <f>VLOOKUP(A26,počty!$I$6:$EV$175,31,0)</f>
        <v>0</v>
      </c>
      <c r="D26" s="99">
        <f>VLOOKUP(A26,počty!$I$6:$EV$175,32,0)</f>
        <v>0</v>
      </c>
      <c r="E26" s="99">
        <f>VLOOKUP(A26,počty!$I$6:$EV$175,33,0)</f>
        <v>0</v>
      </c>
      <c r="F26" s="99">
        <f>VLOOKUP(A26,počty!$I$6:$EV$175,34,0)</f>
        <v>0</v>
      </c>
      <c r="G26" s="107"/>
      <c r="H26" s="108"/>
      <c r="I26" s="109"/>
      <c r="J26" s="109"/>
    </row>
    <row r="27" spans="1:10" s="60" customFormat="1" ht="14.25" customHeight="1">
      <c r="A27" s="60">
        <v>22</v>
      </c>
      <c r="B27" s="106">
        <f>VLOOKUP(A27,počty!$I$6:$EV$175,37,0)</f>
        <v>0</v>
      </c>
      <c r="C27" s="106">
        <f>VLOOKUP(A27,počty!$I$6:$EV$175,31,0)</f>
        <v>0</v>
      </c>
      <c r="D27" s="99">
        <f>VLOOKUP(A27,počty!$I$6:$EV$175,32,0)</f>
        <v>0</v>
      </c>
      <c r="E27" s="99">
        <f>VLOOKUP(A27,počty!$I$6:$EV$175,33,0)</f>
        <v>0</v>
      </c>
      <c r="F27" s="99">
        <f>VLOOKUP(A27,počty!$I$6:$EV$175,34,0)</f>
        <v>0</v>
      </c>
      <c r="G27" s="107"/>
      <c r="H27" s="108"/>
      <c r="I27" s="109"/>
      <c r="J27" s="109"/>
    </row>
    <row r="28" spans="1:10" s="60" customFormat="1" ht="14.25" customHeight="1">
      <c r="A28" s="60">
        <v>23</v>
      </c>
      <c r="B28" s="106">
        <f>VLOOKUP(A28,počty!$I$6:$EV$175,37,0)</f>
        <v>0</v>
      </c>
      <c r="C28" s="106">
        <f>VLOOKUP(A28,počty!$I$6:$EV$175,31,0)</f>
        <v>0</v>
      </c>
      <c r="D28" s="99">
        <f>VLOOKUP(A28,počty!$I$6:$EV$175,32,0)</f>
        <v>0</v>
      </c>
      <c r="E28" s="99">
        <f>VLOOKUP(A28,počty!$I$6:$EV$175,33,0)</f>
        <v>0</v>
      </c>
      <c r="F28" s="99">
        <f>VLOOKUP(A28,počty!$I$6:$EV$175,34,0)</f>
        <v>0</v>
      </c>
      <c r="G28" s="107"/>
      <c r="H28" s="108"/>
      <c r="I28" s="109"/>
      <c r="J28" s="109"/>
    </row>
    <row r="29" spans="1:10" s="60" customFormat="1" ht="14.25" customHeight="1">
      <c r="A29" s="60">
        <v>24</v>
      </c>
      <c r="B29" s="106">
        <f>VLOOKUP(A29,počty!$I$6:$EV$175,37,0)</f>
        <v>0</v>
      </c>
      <c r="C29" s="106">
        <f>VLOOKUP(A29,počty!$I$6:$EV$175,31,0)</f>
        <v>0</v>
      </c>
      <c r="D29" s="99">
        <f>VLOOKUP(A29,počty!$I$6:$EV$175,32,0)</f>
        <v>0</v>
      </c>
      <c r="E29" s="99">
        <f>VLOOKUP(A29,počty!$I$6:$EV$175,33,0)</f>
        <v>0</v>
      </c>
      <c r="F29" s="99">
        <f>VLOOKUP(A29,počty!$I$6:$EV$175,34,0)</f>
        <v>0</v>
      </c>
      <c r="G29" s="107"/>
      <c r="H29" s="108"/>
      <c r="I29" s="109"/>
      <c r="J29" s="109"/>
    </row>
    <row r="30" spans="1:10" s="60" customFormat="1" ht="14.25" customHeight="1">
      <c r="A30" s="60">
        <v>25</v>
      </c>
      <c r="B30" s="106">
        <f>VLOOKUP(A30,počty!$I$6:$EV$175,37,0)</f>
        <v>0</v>
      </c>
      <c r="C30" s="106">
        <f>VLOOKUP(A30,počty!$I$6:$EV$175,31,0)</f>
        <v>0</v>
      </c>
      <c r="D30" s="99">
        <f>VLOOKUP(A30,počty!$I$6:$EV$175,32,0)</f>
        <v>0</v>
      </c>
      <c r="E30" s="99">
        <f>VLOOKUP(A30,počty!$I$6:$EV$175,33,0)</f>
        <v>0</v>
      </c>
      <c r="F30" s="99">
        <f>VLOOKUP(A30,počty!$I$6:$EV$175,34,0)</f>
        <v>0</v>
      </c>
      <c r="G30" s="107"/>
      <c r="H30" s="108"/>
      <c r="I30" s="109"/>
      <c r="J30" s="109"/>
    </row>
    <row r="31" spans="1:10" s="60" customFormat="1" ht="14.25" customHeight="1">
      <c r="A31" s="60">
        <v>26</v>
      </c>
      <c r="B31" s="106">
        <f>VLOOKUP(A31,počty!$I$6:$EV$175,37,0)</f>
        <v>0</v>
      </c>
      <c r="C31" s="106">
        <f>VLOOKUP(A31,počty!$I$6:$EV$175,31,0)</f>
        <v>0</v>
      </c>
      <c r="D31" s="99">
        <f>VLOOKUP(A31,počty!$I$6:$EV$175,32,0)</f>
        <v>0</v>
      </c>
      <c r="E31" s="99">
        <f>VLOOKUP(A31,počty!$I$6:$EV$175,33,0)</f>
        <v>0</v>
      </c>
      <c r="F31" s="99">
        <f>VLOOKUP(A31,počty!$I$6:$EV$175,34,0)</f>
        <v>0</v>
      </c>
      <c r="G31" s="107"/>
      <c r="H31" s="108"/>
      <c r="I31" s="109"/>
      <c r="J31" s="109"/>
    </row>
    <row r="32" spans="1:10" s="60" customFormat="1" ht="14.25" customHeight="1">
      <c r="A32" s="60">
        <v>27</v>
      </c>
      <c r="B32" s="106">
        <f>VLOOKUP(A32,počty!$I$6:$EV$175,37,0)</f>
        <v>0</v>
      </c>
      <c r="C32" s="106">
        <f>VLOOKUP(A32,počty!$I$6:$EV$175,31,0)</f>
        <v>0</v>
      </c>
      <c r="D32" s="99">
        <f>VLOOKUP(A32,počty!$I$6:$EV$175,32,0)</f>
        <v>0</v>
      </c>
      <c r="E32" s="99">
        <f>VLOOKUP(A32,počty!$I$6:$EV$175,33,0)</f>
        <v>0</v>
      </c>
      <c r="F32" s="99">
        <f>VLOOKUP(A32,počty!$I$6:$EV$175,34,0)</f>
        <v>0</v>
      </c>
      <c r="G32" s="107"/>
      <c r="H32" s="108"/>
      <c r="I32" s="109"/>
      <c r="J32" s="109"/>
    </row>
    <row r="33" spans="1:10" s="60" customFormat="1" ht="14.25" customHeight="1">
      <c r="A33" s="60">
        <v>28</v>
      </c>
      <c r="B33" s="106">
        <f>VLOOKUP(A33,počty!$I$6:$EV$175,37,0)</f>
        <v>0</v>
      </c>
      <c r="C33" s="106">
        <f>VLOOKUP(A33,počty!$I$6:$EV$175,31,0)</f>
        <v>0</v>
      </c>
      <c r="D33" s="99">
        <f>VLOOKUP(A33,počty!$I$6:$EV$175,32,0)</f>
        <v>0</v>
      </c>
      <c r="E33" s="99">
        <f>VLOOKUP(A33,počty!$I$6:$EV$175,33,0)</f>
        <v>0</v>
      </c>
      <c r="F33" s="99">
        <f>VLOOKUP(A33,počty!$I$6:$EV$175,34,0)</f>
        <v>0</v>
      </c>
      <c r="G33" s="107"/>
      <c r="H33" s="108"/>
      <c r="I33" s="109"/>
      <c r="J33" s="109"/>
    </row>
    <row r="34" spans="1:10" s="60" customFormat="1" ht="14.25" customHeight="1">
      <c r="A34" s="60">
        <v>29</v>
      </c>
      <c r="B34" s="106">
        <f>VLOOKUP(A34,počty!$I$6:$EV$175,37,0)</f>
        <v>0</v>
      </c>
      <c r="C34" s="106">
        <f>VLOOKUP(A34,počty!$I$6:$EV$175,31,0)</f>
        <v>0</v>
      </c>
      <c r="D34" s="99">
        <f>VLOOKUP(A34,počty!$I$6:$EV$175,32,0)</f>
        <v>0</v>
      </c>
      <c r="E34" s="99">
        <f>VLOOKUP(A34,počty!$I$6:$EV$175,33,0)</f>
        <v>0</v>
      </c>
      <c r="F34" s="99">
        <f>VLOOKUP(A34,počty!$I$6:$EV$175,34,0)</f>
        <v>0</v>
      </c>
      <c r="G34" s="107"/>
      <c r="H34" s="108"/>
      <c r="I34" s="109"/>
      <c r="J34" s="109"/>
    </row>
    <row r="35" spans="1:10" s="60" customFormat="1" ht="14.25" customHeight="1">
      <c r="A35" s="60">
        <v>30</v>
      </c>
      <c r="B35" s="106">
        <f>VLOOKUP(A35,počty!$I$6:$EV$175,37,0)</f>
        <v>0</v>
      </c>
      <c r="C35" s="106">
        <f>VLOOKUP(A35,počty!$I$6:$EV$175,31,0)</f>
        <v>0</v>
      </c>
      <c r="D35" s="99">
        <f>VLOOKUP(A35,počty!$I$6:$EV$175,32,0)</f>
        <v>0</v>
      </c>
      <c r="E35" s="99">
        <f>VLOOKUP(A35,počty!$I$6:$EV$175,33,0)</f>
        <v>0</v>
      </c>
      <c r="F35" s="99">
        <f>VLOOKUP(A35,počty!$I$6:$EV$175,34,0)</f>
        <v>0</v>
      </c>
      <c r="G35" s="107"/>
      <c r="H35" s="108"/>
      <c r="I35" s="109"/>
      <c r="J35" s="109"/>
    </row>
    <row r="36" spans="1:10" s="60" customFormat="1" ht="14.25" customHeight="1">
      <c r="A36" s="60">
        <v>31</v>
      </c>
      <c r="B36" s="106">
        <f>VLOOKUP(A36,počty!$I$6:$EV$175,37,0)</f>
        <v>0</v>
      </c>
      <c r="C36" s="106">
        <f>VLOOKUP(A36,počty!$I$6:$EV$175,31,0)</f>
        <v>0</v>
      </c>
      <c r="D36" s="99">
        <f>VLOOKUP(A36,počty!$I$6:$EV$175,32,0)</f>
        <v>0</v>
      </c>
      <c r="E36" s="99">
        <f>VLOOKUP(A36,počty!$I$6:$EV$175,33,0)</f>
        <v>0</v>
      </c>
      <c r="F36" s="99">
        <f>VLOOKUP(A36,počty!$I$6:$EV$175,34,0)</f>
        <v>0</v>
      </c>
      <c r="G36" s="107"/>
      <c r="H36" s="108"/>
      <c r="I36" s="109"/>
      <c r="J36" s="109"/>
    </row>
    <row r="37" spans="1:10" s="60" customFormat="1" ht="14.25" customHeight="1">
      <c r="A37" s="60">
        <v>32</v>
      </c>
      <c r="B37" s="106">
        <f>VLOOKUP(A37,počty!$I$6:$EV$175,37,0)</f>
        <v>0</v>
      </c>
      <c r="C37" s="106">
        <f>VLOOKUP(A37,počty!$I$6:$EV$175,31,0)</f>
        <v>0</v>
      </c>
      <c r="D37" s="99">
        <f>VLOOKUP(A37,počty!$I$6:$EV$175,32,0)</f>
        <v>0</v>
      </c>
      <c r="E37" s="99">
        <f>VLOOKUP(A37,počty!$I$6:$EV$175,33,0)</f>
        <v>0</v>
      </c>
      <c r="F37" s="99">
        <f>VLOOKUP(A37,počty!$I$6:$EV$175,34,0)</f>
        <v>0</v>
      </c>
      <c r="G37" s="107"/>
      <c r="H37" s="108"/>
      <c r="I37" s="109"/>
      <c r="J37" s="109"/>
    </row>
    <row r="38" spans="1:10" s="60" customFormat="1" ht="14.25" customHeight="1">
      <c r="A38" s="60">
        <v>33</v>
      </c>
      <c r="B38" s="106">
        <f>VLOOKUP(A38,počty!$I$6:$EV$175,37,0)</f>
        <v>0</v>
      </c>
      <c r="C38" s="106">
        <f>VLOOKUP(A38,počty!$I$6:$EV$175,31,0)</f>
        <v>0</v>
      </c>
      <c r="D38" s="99">
        <f>VLOOKUP(A38,počty!$I$6:$EV$175,32,0)</f>
        <v>0</v>
      </c>
      <c r="E38" s="99">
        <f>VLOOKUP(A38,počty!$I$6:$EV$175,33,0)</f>
        <v>0</v>
      </c>
      <c r="F38" s="99">
        <f>VLOOKUP(A38,počty!$I$6:$EV$175,34,0)</f>
        <v>0</v>
      </c>
      <c r="G38" s="107"/>
      <c r="H38" s="108"/>
      <c r="I38" s="109"/>
      <c r="J38" s="109"/>
    </row>
    <row r="39" spans="1:10" s="60" customFormat="1" ht="14.25" customHeight="1">
      <c r="A39" s="60">
        <v>34</v>
      </c>
      <c r="B39" s="106">
        <f>VLOOKUP(A39,počty!$I$6:$EV$175,37,0)</f>
        <v>0</v>
      </c>
      <c r="C39" s="106">
        <f>VLOOKUP(A39,počty!$I$6:$EV$175,31,0)</f>
        <v>0</v>
      </c>
      <c r="D39" s="99">
        <f>VLOOKUP(A39,počty!$I$6:$EV$175,32,0)</f>
        <v>0</v>
      </c>
      <c r="E39" s="99">
        <f>VLOOKUP(A39,počty!$I$6:$EV$175,33,0)</f>
        <v>0</v>
      </c>
      <c r="F39" s="99">
        <f>VLOOKUP(A39,počty!$I$6:$EV$175,34,0)</f>
        <v>0</v>
      </c>
      <c r="G39" s="107"/>
      <c r="H39" s="108"/>
      <c r="I39" s="109"/>
      <c r="J39" s="109"/>
    </row>
    <row r="40" spans="1:10" s="60" customFormat="1" ht="14.25" customHeight="1">
      <c r="A40" s="60">
        <v>35</v>
      </c>
      <c r="B40" s="106">
        <f>VLOOKUP(A40,počty!$I$6:$EV$175,37,0)</f>
        <v>0</v>
      </c>
      <c r="C40" s="106">
        <f>VLOOKUP(A40,počty!$I$6:$EV$175,31,0)</f>
        <v>0</v>
      </c>
      <c r="D40" s="99">
        <f>VLOOKUP(A40,počty!$I$6:$EV$175,32,0)</f>
        <v>0</v>
      </c>
      <c r="E40" s="99">
        <f>VLOOKUP(A40,počty!$I$6:$EV$175,33,0)</f>
        <v>0</v>
      </c>
      <c r="F40" s="99">
        <f>VLOOKUP(A40,počty!$I$6:$EV$175,34,0)</f>
        <v>0</v>
      </c>
      <c r="G40" s="107"/>
      <c r="H40" s="108"/>
      <c r="I40" s="109"/>
      <c r="J40" s="109"/>
    </row>
    <row r="41" spans="1:10" s="60" customFormat="1" ht="14.25" customHeight="1">
      <c r="A41" s="60">
        <v>36</v>
      </c>
      <c r="B41" s="106">
        <f>VLOOKUP(A41,počty!$I$6:$EV$175,37,0)</f>
        <v>0</v>
      </c>
      <c r="C41" s="106">
        <f>VLOOKUP(A41,počty!$I$6:$EV$175,31,0)</f>
        <v>0</v>
      </c>
      <c r="D41" s="99">
        <f>VLOOKUP(A41,počty!$I$6:$EV$175,32,0)</f>
        <v>0</v>
      </c>
      <c r="E41" s="99">
        <f>VLOOKUP(A41,počty!$I$6:$EV$175,33,0)</f>
        <v>0</v>
      </c>
      <c r="F41" s="99">
        <f>VLOOKUP(A41,počty!$I$6:$EV$175,34,0)</f>
        <v>0</v>
      </c>
      <c r="G41" s="107"/>
      <c r="H41" s="108"/>
      <c r="I41" s="109"/>
      <c r="J41" s="109"/>
    </row>
    <row r="42" spans="1:10" s="60" customFormat="1" ht="14.25" customHeight="1">
      <c r="A42" s="60">
        <v>37</v>
      </c>
      <c r="B42" s="106">
        <f>VLOOKUP(A42,počty!$I$6:$EV$175,37,0)</f>
        <v>0</v>
      </c>
      <c r="C42" s="106">
        <f>VLOOKUP(A42,počty!$I$6:$EV$175,31,0)</f>
        <v>0</v>
      </c>
      <c r="D42" s="99">
        <f>VLOOKUP(A42,počty!$I$6:$EV$175,32,0)</f>
        <v>0</v>
      </c>
      <c r="E42" s="99">
        <f>VLOOKUP(A42,počty!$I$6:$EV$175,33,0)</f>
        <v>0</v>
      </c>
      <c r="F42" s="99">
        <f>VLOOKUP(A42,počty!$I$6:$EV$175,34,0)</f>
        <v>0</v>
      </c>
      <c r="G42" s="107"/>
      <c r="H42" s="108"/>
      <c r="I42" s="109"/>
      <c r="J42" s="109"/>
    </row>
    <row r="43" spans="1:10" s="60" customFormat="1" ht="14.25" customHeight="1">
      <c r="A43" s="60">
        <v>38</v>
      </c>
      <c r="B43" s="106">
        <f>VLOOKUP(A43,počty!$I$6:$EV$175,37,0)</f>
        <v>0</v>
      </c>
      <c r="C43" s="106">
        <f>VLOOKUP(A43,počty!$I$6:$EV$175,31,0)</f>
        <v>0</v>
      </c>
      <c r="D43" s="99">
        <f>VLOOKUP(A43,počty!$I$6:$EV$175,32,0)</f>
        <v>0</v>
      </c>
      <c r="E43" s="99">
        <f>VLOOKUP(A43,počty!$I$6:$EV$175,33,0)</f>
        <v>0</v>
      </c>
      <c r="F43" s="99">
        <f>VLOOKUP(A43,počty!$I$6:$EV$175,34,0)</f>
        <v>0</v>
      </c>
      <c r="G43" s="107"/>
      <c r="H43" s="108"/>
      <c r="I43" s="109"/>
      <c r="J43" s="109"/>
    </row>
    <row r="44" spans="1:10" s="60" customFormat="1" ht="14.25" customHeight="1">
      <c r="A44" s="60">
        <v>39</v>
      </c>
      <c r="B44" s="106">
        <f>VLOOKUP(A44,počty!$I$6:$EV$175,37,0)</f>
        <v>0</v>
      </c>
      <c r="C44" s="106">
        <f>VLOOKUP(A44,počty!$I$6:$EV$175,31,0)</f>
        <v>0</v>
      </c>
      <c r="D44" s="99">
        <f>VLOOKUP(A44,počty!$I$6:$EV$175,32,0)</f>
        <v>0</v>
      </c>
      <c r="E44" s="99">
        <f>VLOOKUP(A44,počty!$I$6:$EV$175,33,0)</f>
        <v>0</v>
      </c>
      <c r="F44" s="99">
        <f>VLOOKUP(A44,počty!$I$6:$EV$175,34,0)</f>
        <v>0</v>
      </c>
      <c r="G44" s="107"/>
      <c r="H44" s="108"/>
      <c r="I44" s="109"/>
      <c r="J44" s="109"/>
    </row>
    <row r="45" spans="1:10" s="60" customFormat="1" ht="14.25" customHeight="1">
      <c r="A45" s="60">
        <v>40</v>
      </c>
      <c r="B45" s="106">
        <f>VLOOKUP(A45,počty!$I$6:$EV$175,37,0)</f>
        <v>0</v>
      </c>
      <c r="C45" s="106">
        <f>VLOOKUP(A45,počty!$I$6:$EV$175,31,0)</f>
        <v>0</v>
      </c>
      <c r="D45" s="99">
        <f>VLOOKUP(A45,počty!$I$6:$EV$175,32,0)</f>
        <v>0</v>
      </c>
      <c r="E45" s="99">
        <f>VLOOKUP(A45,počty!$I$6:$EV$175,33,0)</f>
        <v>0</v>
      </c>
      <c r="F45" s="99">
        <f>VLOOKUP(A45,počty!$I$6:$EV$175,34,0)</f>
        <v>0</v>
      </c>
      <c r="G45" s="107"/>
      <c r="H45" s="108"/>
      <c r="I45" s="109"/>
      <c r="J45" s="109"/>
    </row>
    <row r="46" spans="1:10" s="60" customFormat="1" ht="14.25" customHeight="1">
      <c r="A46" s="60">
        <v>41</v>
      </c>
      <c r="B46" s="106">
        <f>VLOOKUP(A46,počty!$I$6:$EV$175,37,0)</f>
        <v>0</v>
      </c>
      <c r="C46" s="106">
        <f>VLOOKUP(A46,počty!$I$6:$EV$175,31,0)</f>
        <v>0</v>
      </c>
      <c r="D46" s="99">
        <f>VLOOKUP(A46,počty!$I$6:$EV$175,32,0)</f>
        <v>0</v>
      </c>
      <c r="E46" s="99">
        <f>VLOOKUP(A46,počty!$I$6:$EV$175,33,0)</f>
        <v>0</v>
      </c>
      <c r="F46" s="99">
        <f>VLOOKUP(A46,počty!$I$6:$EV$175,34,0)</f>
        <v>0</v>
      </c>
      <c r="G46" s="107"/>
      <c r="H46" s="108"/>
      <c r="I46" s="109"/>
      <c r="J46" s="109"/>
    </row>
    <row r="47" spans="1:10" s="60" customFormat="1" ht="14.25" customHeight="1">
      <c r="A47" s="60">
        <v>42</v>
      </c>
      <c r="B47" s="106">
        <f>VLOOKUP(A47,počty!$I$6:$EV$175,37,0)</f>
        <v>0</v>
      </c>
      <c r="C47" s="106">
        <f>VLOOKUP(A47,počty!$I$6:$EV$175,31,0)</f>
        <v>0</v>
      </c>
      <c r="D47" s="99">
        <f>VLOOKUP(A47,počty!$I$6:$EV$175,32,0)</f>
        <v>0</v>
      </c>
      <c r="E47" s="99">
        <f>VLOOKUP(A47,počty!$I$6:$EV$175,33,0)</f>
        <v>0</v>
      </c>
      <c r="F47" s="99">
        <f>VLOOKUP(A47,počty!$I$6:$EV$175,34,0)</f>
        <v>0</v>
      </c>
      <c r="G47" s="107"/>
      <c r="H47" s="108"/>
      <c r="I47" s="109"/>
      <c r="J47" s="109"/>
    </row>
    <row r="48" spans="1:10" s="60" customFormat="1" ht="14.25" customHeight="1">
      <c r="A48" s="60">
        <v>43</v>
      </c>
      <c r="B48" s="106">
        <f>VLOOKUP(A48,počty!$I$6:$EV$175,37,0)</f>
        <v>0</v>
      </c>
      <c r="C48" s="106">
        <f>VLOOKUP(A48,počty!$I$6:$EV$175,31,0)</f>
        <v>0</v>
      </c>
      <c r="D48" s="99">
        <f>VLOOKUP(A48,počty!$I$6:$EV$175,32,0)</f>
        <v>0</v>
      </c>
      <c r="E48" s="99">
        <f>VLOOKUP(A48,počty!$I$6:$EV$175,33,0)</f>
        <v>0</v>
      </c>
      <c r="F48" s="99">
        <f>VLOOKUP(A48,počty!$I$6:$EV$175,34,0)</f>
        <v>0</v>
      </c>
      <c r="G48" s="107"/>
      <c r="H48" s="108"/>
      <c r="I48" s="109"/>
      <c r="J48" s="109"/>
    </row>
    <row r="49" spans="1:10" s="60" customFormat="1" ht="14.25" customHeight="1">
      <c r="A49" s="60">
        <v>44</v>
      </c>
      <c r="B49" s="106">
        <f>VLOOKUP(A49,počty!$I$6:$EV$175,37,0)</f>
        <v>0</v>
      </c>
      <c r="C49" s="106">
        <f>VLOOKUP(A49,počty!$I$6:$EV$175,31,0)</f>
        <v>0</v>
      </c>
      <c r="D49" s="99">
        <f>VLOOKUP(A49,počty!$I$6:$EV$175,32,0)</f>
        <v>0</v>
      </c>
      <c r="E49" s="99">
        <f>VLOOKUP(A49,počty!$I$6:$EV$175,33,0)</f>
        <v>0</v>
      </c>
      <c r="F49" s="99">
        <f>VLOOKUP(A49,počty!$I$6:$EV$175,34,0)</f>
        <v>0</v>
      </c>
      <c r="G49" s="107"/>
      <c r="H49" s="108"/>
      <c r="I49" s="109"/>
      <c r="J49" s="109"/>
    </row>
    <row r="50" spans="1:10" s="60" customFormat="1" ht="14.25" customHeight="1">
      <c r="A50" s="60">
        <v>45</v>
      </c>
      <c r="B50" s="106">
        <f>VLOOKUP(A50,počty!$I$6:$EV$175,37,0)</f>
        <v>0</v>
      </c>
      <c r="C50" s="106">
        <f>VLOOKUP(A50,počty!$I$6:$EV$175,31,0)</f>
        <v>0</v>
      </c>
      <c r="D50" s="99">
        <f>VLOOKUP(A50,počty!$I$6:$EV$175,32,0)</f>
        <v>0</v>
      </c>
      <c r="E50" s="99">
        <f>VLOOKUP(A50,počty!$I$6:$EV$175,33,0)</f>
        <v>0</v>
      </c>
      <c r="F50" s="99">
        <f>VLOOKUP(A50,počty!$I$6:$EV$175,34,0)</f>
        <v>0</v>
      </c>
      <c r="G50" s="107"/>
      <c r="H50" s="108"/>
      <c r="I50" s="109"/>
      <c r="J50" s="109"/>
    </row>
    <row r="51" spans="1:10" s="60" customFormat="1" ht="14.25" customHeight="1">
      <c r="A51" s="60">
        <v>46</v>
      </c>
      <c r="B51" s="106">
        <f>VLOOKUP(A51,počty!$I$6:$EV$175,37,0)</f>
        <v>0</v>
      </c>
      <c r="C51" s="106">
        <f>VLOOKUP(A51,počty!$I$6:$EV$175,31,0)</f>
        <v>0</v>
      </c>
      <c r="D51" s="99">
        <f>VLOOKUP(A51,počty!$I$6:$EV$175,32,0)</f>
        <v>0</v>
      </c>
      <c r="E51" s="99">
        <f>VLOOKUP(A51,počty!$I$6:$EV$175,33,0)</f>
        <v>0</v>
      </c>
      <c r="F51" s="99">
        <f>VLOOKUP(A51,počty!$I$6:$EV$175,34,0)</f>
        <v>0</v>
      </c>
      <c r="G51" s="107"/>
      <c r="H51" s="108"/>
      <c r="I51" s="109"/>
      <c r="J51" s="109"/>
    </row>
    <row r="52" spans="1:10" s="60" customFormat="1" ht="14.25" customHeight="1">
      <c r="A52" s="60">
        <v>47</v>
      </c>
      <c r="B52" s="106">
        <f>VLOOKUP(A52,počty!$I$6:$EV$175,37,0)</f>
        <v>0</v>
      </c>
      <c r="C52" s="106">
        <f>VLOOKUP(A52,počty!$I$6:$EV$175,31,0)</f>
        <v>0</v>
      </c>
      <c r="D52" s="99">
        <f>VLOOKUP(A52,počty!$I$6:$EV$175,32,0)</f>
        <v>0</v>
      </c>
      <c r="E52" s="99">
        <f>VLOOKUP(A52,počty!$I$6:$EV$175,33,0)</f>
        <v>0</v>
      </c>
      <c r="F52" s="99">
        <f>VLOOKUP(A52,počty!$I$6:$EV$175,34,0)</f>
        <v>0</v>
      </c>
      <c r="G52" s="107"/>
      <c r="H52" s="108"/>
      <c r="I52" s="109"/>
      <c r="J52" s="109"/>
    </row>
    <row r="53" spans="1:10" s="60" customFormat="1" ht="14.25" customHeight="1">
      <c r="A53" s="60">
        <v>48</v>
      </c>
      <c r="B53" s="106">
        <f>VLOOKUP(A53,počty!$I$6:$EV$175,37,0)</f>
        <v>0</v>
      </c>
      <c r="C53" s="106">
        <f>VLOOKUP(A53,počty!$I$6:$EV$175,31,0)</f>
        <v>0</v>
      </c>
      <c r="D53" s="99">
        <f>VLOOKUP(A53,počty!$I$6:$EV$175,32,0)</f>
        <v>0</v>
      </c>
      <c r="E53" s="99">
        <f>VLOOKUP(A53,počty!$I$6:$EV$175,33,0)</f>
        <v>0</v>
      </c>
      <c r="F53" s="99">
        <f>VLOOKUP(A53,počty!$I$6:$EV$175,34,0)</f>
        <v>0</v>
      </c>
      <c r="G53" s="107"/>
      <c r="H53" s="108"/>
      <c r="I53" s="109"/>
      <c r="J53" s="109"/>
    </row>
    <row r="54" spans="1:10" s="60" customFormat="1" ht="14.25" customHeight="1">
      <c r="A54" s="60">
        <v>49</v>
      </c>
      <c r="B54" s="106">
        <f>VLOOKUP(A54,počty!$I$6:$EV$175,37,0)</f>
        <v>0</v>
      </c>
      <c r="C54" s="106">
        <f>VLOOKUP(A54,počty!$I$6:$EV$175,31,0)</f>
        <v>0</v>
      </c>
      <c r="D54" s="99">
        <f>VLOOKUP(A54,počty!$I$6:$EV$175,32,0)</f>
        <v>0</v>
      </c>
      <c r="E54" s="99">
        <f>VLOOKUP(A54,počty!$I$6:$EV$175,33,0)</f>
        <v>0</v>
      </c>
      <c r="F54" s="99">
        <f>VLOOKUP(A54,počty!$I$6:$EV$175,34,0)</f>
        <v>0</v>
      </c>
      <c r="G54" s="107"/>
      <c r="H54" s="108"/>
      <c r="I54" s="109"/>
      <c r="J54" s="109"/>
    </row>
    <row r="55" spans="1:10" s="60" customFormat="1" ht="14.25" customHeight="1">
      <c r="A55" s="60">
        <v>50</v>
      </c>
      <c r="B55" s="106">
        <f>VLOOKUP(A55,počty!$I$6:$EV$175,37,0)</f>
        <v>0</v>
      </c>
      <c r="C55" s="106">
        <f>VLOOKUP(A55,počty!$I$6:$EV$175,31,0)</f>
        <v>0</v>
      </c>
      <c r="D55" s="99">
        <f>VLOOKUP(A55,počty!$I$6:$EV$175,32,0)</f>
        <v>0</v>
      </c>
      <c r="E55" s="99">
        <f>VLOOKUP(A55,počty!$I$6:$EV$175,33,0)</f>
        <v>0</v>
      </c>
      <c r="F55" s="99">
        <f>VLOOKUP(A55,počty!$I$6:$EV$175,34,0)</f>
        <v>0</v>
      </c>
      <c r="G55" s="107"/>
      <c r="H55" s="108"/>
      <c r="I55" s="109"/>
      <c r="J55" s="109"/>
    </row>
    <row r="56" spans="1:10" s="60" customFormat="1" ht="14.25" customHeight="1">
      <c r="A56" s="60">
        <v>51</v>
      </c>
      <c r="B56" s="106">
        <f>VLOOKUP(A56,počty!$I$6:$EV$175,37,0)</f>
        <v>0</v>
      </c>
      <c r="C56" s="106">
        <f>VLOOKUP(A56,počty!$I$6:$EV$175,31,0)</f>
        <v>0</v>
      </c>
      <c r="D56" s="99">
        <f>VLOOKUP(A56,počty!$I$6:$EV$175,32,0)</f>
        <v>0</v>
      </c>
      <c r="E56" s="99">
        <f>VLOOKUP(A56,počty!$I$6:$EV$175,33,0)</f>
        <v>0</v>
      </c>
      <c r="F56" s="99">
        <f>VLOOKUP(A56,počty!$I$6:$EV$175,34,0)</f>
        <v>0</v>
      </c>
      <c r="G56" s="107"/>
      <c r="H56" s="108"/>
      <c r="I56" s="109"/>
      <c r="J56" s="109"/>
    </row>
    <row r="57" spans="1:10" s="60" customFormat="1" ht="14.25" customHeight="1">
      <c r="A57" s="60">
        <v>52</v>
      </c>
      <c r="B57" s="106">
        <f>VLOOKUP(A57,počty!$I$6:$EV$175,37,0)</f>
        <v>0</v>
      </c>
      <c r="C57" s="106">
        <f>VLOOKUP(A57,počty!$I$6:$EV$175,31,0)</f>
        <v>0</v>
      </c>
      <c r="D57" s="99">
        <f>VLOOKUP(A57,počty!$I$6:$EV$175,32,0)</f>
        <v>0</v>
      </c>
      <c r="E57" s="99">
        <f>VLOOKUP(A57,počty!$I$6:$EV$175,33,0)</f>
        <v>0</v>
      </c>
      <c r="F57" s="99">
        <f>VLOOKUP(A57,počty!$I$6:$EV$175,34,0)</f>
        <v>0</v>
      </c>
      <c r="G57" s="107"/>
      <c r="H57" s="108"/>
      <c r="I57" s="109"/>
      <c r="J57" s="109"/>
    </row>
    <row r="58" spans="1:10" s="60" customFormat="1" ht="14.25" customHeight="1">
      <c r="A58" s="60">
        <v>53</v>
      </c>
      <c r="B58" s="106">
        <f>VLOOKUP(A58,počty!$I$6:$EV$175,37,0)</f>
        <v>0</v>
      </c>
      <c r="C58" s="106">
        <f>VLOOKUP(A58,počty!$I$6:$EV$175,31,0)</f>
        <v>0</v>
      </c>
      <c r="D58" s="99">
        <f>VLOOKUP(A58,počty!$I$6:$EV$175,32,0)</f>
        <v>0</v>
      </c>
      <c r="E58" s="99">
        <f>VLOOKUP(A58,počty!$I$6:$EV$175,33,0)</f>
        <v>0</v>
      </c>
      <c r="F58" s="99">
        <f>VLOOKUP(A58,počty!$I$6:$EV$175,34,0)</f>
        <v>0</v>
      </c>
      <c r="G58" s="107"/>
      <c r="H58" s="108"/>
      <c r="I58" s="109"/>
      <c r="J58" s="109"/>
    </row>
    <row r="59" spans="1:10" s="60" customFormat="1" ht="14.25" customHeight="1">
      <c r="A59" s="60">
        <v>54</v>
      </c>
      <c r="B59" s="106">
        <f>VLOOKUP(A59,počty!$I$6:$EV$175,37,0)</f>
        <v>0</v>
      </c>
      <c r="C59" s="106">
        <f>VLOOKUP(A59,počty!$I$6:$EV$175,31,0)</f>
        <v>0</v>
      </c>
      <c r="D59" s="99">
        <f>VLOOKUP(A59,počty!$I$6:$EV$175,32,0)</f>
        <v>0</v>
      </c>
      <c r="E59" s="99">
        <f>VLOOKUP(A59,počty!$I$6:$EV$175,33,0)</f>
        <v>0</v>
      </c>
      <c r="F59" s="99">
        <f>VLOOKUP(A59,počty!$I$6:$EV$175,34,0)</f>
        <v>0</v>
      </c>
      <c r="G59" s="107"/>
      <c r="H59" s="108"/>
      <c r="I59" s="109"/>
      <c r="J59" s="109"/>
    </row>
    <row r="60" spans="1:10" s="60" customFormat="1" ht="14.25" customHeight="1">
      <c r="A60" s="60">
        <v>55</v>
      </c>
      <c r="B60" s="106">
        <f>VLOOKUP(A60,počty!$I$6:$EV$175,37,0)</f>
        <v>0</v>
      </c>
      <c r="C60" s="106">
        <f>VLOOKUP(A60,počty!$I$6:$EV$175,31,0)</f>
        <v>0</v>
      </c>
      <c r="D60" s="99">
        <f>VLOOKUP(A60,počty!$I$6:$EV$175,32,0)</f>
        <v>0</v>
      </c>
      <c r="E60" s="99">
        <f>VLOOKUP(A60,počty!$I$6:$EV$175,33,0)</f>
        <v>0</v>
      </c>
      <c r="F60" s="99">
        <f>VLOOKUP(A60,počty!$I$6:$EV$175,34,0)</f>
        <v>0</v>
      </c>
      <c r="G60" s="107"/>
      <c r="H60" s="108"/>
      <c r="I60" s="109"/>
      <c r="J60" s="109"/>
    </row>
    <row r="61" spans="1:10" s="60" customFormat="1" ht="14.25" customHeight="1">
      <c r="A61" s="60">
        <v>56</v>
      </c>
      <c r="B61" s="106">
        <f>VLOOKUP(A61,počty!$I$6:$EV$175,37,0)</f>
        <v>0</v>
      </c>
      <c r="C61" s="106">
        <f>VLOOKUP(A61,počty!$I$6:$EV$175,31,0)</f>
        <v>0</v>
      </c>
      <c r="D61" s="99">
        <f>VLOOKUP(A61,počty!$I$6:$EV$175,32,0)</f>
        <v>0</v>
      </c>
      <c r="E61" s="99">
        <f>VLOOKUP(A61,počty!$I$6:$EV$175,33,0)</f>
        <v>0</v>
      </c>
      <c r="F61" s="99">
        <f>VLOOKUP(A61,počty!$I$6:$EV$175,34,0)</f>
        <v>0</v>
      </c>
      <c r="G61" s="107"/>
      <c r="H61" s="108"/>
      <c r="I61" s="109"/>
      <c r="J61" s="109"/>
    </row>
    <row r="62" spans="1:10" s="60" customFormat="1" ht="14.25" customHeight="1">
      <c r="A62" s="60">
        <v>57</v>
      </c>
      <c r="B62" s="106">
        <f>VLOOKUP(A62,počty!$I$6:$EV$175,37,0)</f>
        <v>0</v>
      </c>
      <c r="C62" s="106">
        <f>VLOOKUP(A62,počty!$I$6:$EV$175,31,0)</f>
        <v>0</v>
      </c>
      <c r="D62" s="99">
        <f>VLOOKUP(A62,počty!$I$6:$EV$175,32,0)</f>
        <v>0</v>
      </c>
      <c r="E62" s="99">
        <f>VLOOKUP(A62,počty!$I$6:$EV$175,33,0)</f>
        <v>0</v>
      </c>
      <c r="F62" s="99">
        <f>VLOOKUP(A62,počty!$I$6:$EV$175,34,0)</f>
        <v>0</v>
      </c>
      <c r="G62" s="107"/>
      <c r="H62" s="108"/>
      <c r="I62" s="109"/>
      <c r="J62" s="109"/>
    </row>
    <row r="63" spans="1:10" s="60" customFormat="1" ht="14.25" customHeight="1">
      <c r="A63" s="60">
        <v>58</v>
      </c>
      <c r="B63" s="106">
        <f>VLOOKUP(A63,počty!$I$6:$EV$175,37,0)</f>
        <v>0</v>
      </c>
      <c r="C63" s="106">
        <f>VLOOKUP(A63,počty!$I$6:$EV$175,31,0)</f>
        <v>0</v>
      </c>
      <c r="D63" s="99">
        <f>VLOOKUP(A63,počty!$I$6:$EV$175,32,0)</f>
        <v>0</v>
      </c>
      <c r="E63" s="99">
        <f>VLOOKUP(A63,počty!$I$6:$EV$175,33,0)</f>
        <v>0</v>
      </c>
      <c r="F63" s="99">
        <f>VLOOKUP(A63,počty!$I$6:$EV$175,34,0)</f>
        <v>0</v>
      </c>
      <c r="G63" s="107"/>
      <c r="H63" s="108"/>
      <c r="I63" s="109"/>
      <c r="J63" s="109"/>
    </row>
    <row r="64" spans="1:10" s="60" customFormat="1" ht="14.25" customHeight="1">
      <c r="A64" s="60">
        <v>59</v>
      </c>
      <c r="B64" s="106">
        <f>VLOOKUP(A64,počty!$I$6:$EV$175,37,0)</f>
        <v>0</v>
      </c>
      <c r="C64" s="106">
        <f>VLOOKUP(A64,počty!$I$6:$EV$175,31,0)</f>
        <v>0</v>
      </c>
      <c r="D64" s="99">
        <f>VLOOKUP(A64,počty!$I$6:$EV$175,32,0)</f>
        <v>0</v>
      </c>
      <c r="E64" s="99">
        <f>VLOOKUP(A64,počty!$I$6:$EV$175,33,0)</f>
        <v>0</v>
      </c>
      <c r="F64" s="99">
        <f>VLOOKUP(A64,počty!$I$6:$EV$175,34,0)</f>
        <v>0</v>
      </c>
      <c r="G64" s="107"/>
      <c r="H64" s="108"/>
      <c r="I64" s="109"/>
      <c r="J64" s="109"/>
    </row>
    <row r="65" spans="1:10" s="60" customFormat="1" ht="14.25" customHeight="1">
      <c r="A65" s="60">
        <v>60</v>
      </c>
      <c r="B65" s="106">
        <f>VLOOKUP(A65,počty!$I$6:$EV$175,37,0)</f>
        <v>0</v>
      </c>
      <c r="C65" s="106">
        <f>VLOOKUP(A65,počty!$I$6:$EV$175,31,0)</f>
        <v>0</v>
      </c>
      <c r="D65" s="99">
        <f>VLOOKUP(A65,počty!$I$6:$EV$175,32,0)</f>
        <v>0</v>
      </c>
      <c r="E65" s="99">
        <f>VLOOKUP(A65,počty!$I$6:$EV$175,33,0)</f>
        <v>0</v>
      </c>
      <c r="F65" s="99">
        <f>VLOOKUP(A65,počty!$I$6:$EV$175,34,0)</f>
        <v>0</v>
      </c>
      <c r="G65" s="107"/>
      <c r="H65" s="108"/>
      <c r="I65" s="109"/>
      <c r="J65" s="109"/>
    </row>
    <row r="66" spans="1:10" s="60" customFormat="1" ht="14.25" customHeight="1">
      <c r="A66" s="60">
        <v>61</v>
      </c>
      <c r="B66" s="106">
        <f>VLOOKUP(A66,počty!$I$6:$EV$175,37,0)</f>
        <v>0</v>
      </c>
      <c r="C66" s="106">
        <f>VLOOKUP(A66,počty!$I$6:$EV$175,31,0)</f>
        <v>0</v>
      </c>
      <c r="D66" s="99">
        <f>VLOOKUP(A66,počty!$I$6:$EV$175,32,0)</f>
        <v>0</v>
      </c>
      <c r="E66" s="99">
        <f>VLOOKUP(A66,počty!$I$6:$EV$175,33,0)</f>
        <v>0</v>
      </c>
      <c r="F66" s="99">
        <f>VLOOKUP(A66,počty!$I$6:$EV$175,34,0)</f>
        <v>0</v>
      </c>
      <c r="G66" s="107"/>
      <c r="H66" s="108"/>
      <c r="I66" s="109"/>
      <c r="J66" s="109"/>
    </row>
    <row r="67" spans="1:10" s="60" customFormat="1" ht="14.25" customHeight="1">
      <c r="A67" s="60">
        <v>62</v>
      </c>
      <c r="B67" s="106">
        <f>VLOOKUP(A67,počty!$I$6:$EV$175,37,0)</f>
        <v>0</v>
      </c>
      <c r="C67" s="106">
        <f>VLOOKUP(A67,počty!$I$6:$EV$175,31,0)</f>
        <v>0</v>
      </c>
      <c r="D67" s="99">
        <f>VLOOKUP(A67,počty!$I$6:$EV$175,32,0)</f>
        <v>0</v>
      </c>
      <c r="E67" s="99">
        <f>VLOOKUP(A67,počty!$I$6:$EV$175,33,0)</f>
        <v>0</v>
      </c>
      <c r="F67" s="99">
        <f>VLOOKUP(A67,počty!$I$6:$EV$175,34,0)</f>
        <v>0</v>
      </c>
      <c r="G67" s="107"/>
      <c r="H67" s="108"/>
      <c r="I67" s="109"/>
      <c r="J67" s="109"/>
    </row>
    <row r="68" spans="1:10" s="60" customFormat="1" ht="14.25" customHeight="1">
      <c r="A68" s="60">
        <v>63</v>
      </c>
      <c r="B68" s="106">
        <f>VLOOKUP(A68,počty!$I$6:$EV$175,37,0)</f>
        <v>0</v>
      </c>
      <c r="C68" s="106">
        <f>VLOOKUP(A68,počty!$I$6:$EV$175,31,0)</f>
        <v>0</v>
      </c>
      <c r="D68" s="99">
        <f>VLOOKUP(A68,počty!$I$6:$EV$175,32,0)</f>
        <v>0</v>
      </c>
      <c r="E68" s="99">
        <f>VLOOKUP(A68,počty!$I$6:$EV$175,33,0)</f>
        <v>0</v>
      </c>
      <c r="F68" s="99">
        <f>VLOOKUP(A68,počty!$I$6:$EV$175,34,0)</f>
        <v>0</v>
      </c>
      <c r="G68" s="107"/>
      <c r="H68" s="108"/>
      <c r="I68" s="109"/>
      <c r="J68" s="109"/>
    </row>
    <row r="69" spans="1:10" s="60" customFormat="1" ht="14.25" customHeight="1">
      <c r="A69" s="60">
        <v>64</v>
      </c>
      <c r="B69" s="106">
        <f>VLOOKUP(A69,počty!$I$6:$EV$175,37,0)</f>
        <v>0</v>
      </c>
      <c r="C69" s="106">
        <f>VLOOKUP(A69,počty!$I$6:$EV$175,31,0)</f>
        <v>0</v>
      </c>
      <c r="D69" s="99">
        <f>VLOOKUP(A69,počty!$I$6:$EV$175,32,0)</f>
        <v>0</v>
      </c>
      <c r="E69" s="99">
        <f>VLOOKUP(A69,počty!$I$6:$EV$175,33,0)</f>
        <v>0</v>
      </c>
      <c r="F69" s="99">
        <f>VLOOKUP(A69,počty!$I$6:$EV$175,34,0)</f>
        <v>0</v>
      </c>
      <c r="G69" s="107"/>
      <c r="H69" s="108"/>
      <c r="I69" s="109"/>
      <c r="J69" s="109"/>
    </row>
    <row r="70" spans="1:10" s="60" customFormat="1" ht="14.25" customHeight="1">
      <c r="A70" s="60">
        <v>65</v>
      </c>
      <c r="B70" s="106">
        <f>VLOOKUP(A70,počty!$I$6:$EV$175,37,0)</f>
        <v>0</v>
      </c>
      <c r="C70" s="106">
        <f>VLOOKUP(A70,počty!$I$6:$EV$175,31,0)</f>
        <v>0</v>
      </c>
      <c r="D70" s="99">
        <f>VLOOKUP(A70,počty!$I$6:$EV$175,32,0)</f>
        <v>0</v>
      </c>
      <c r="E70" s="99">
        <f>VLOOKUP(A70,počty!$I$6:$EV$175,33,0)</f>
        <v>0</v>
      </c>
      <c r="F70" s="99">
        <f>VLOOKUP(A70,počty!$I$6:$EV$175,34,0)</f>
        <v>0</v>
      </c>
      <c r="G70" s="107"/>
      <c r="H70" s="108"/>
      <c r="I70" s="109"/>
      <c r="J70" s="109"/>
    </row>
    <row r="71" spans="1:10" s="60" customFormat="1" ht="14.25" customHeight="1">
      <c r="A71" s="60">
        <v>66</v>
      </c>
      <c r="B71" s="106">
        <f>VLOOKUP(A71,počty!$I$6:$EV$175,37,0)</f>
        <v>0</v>
      </c>
      <c r="C71" s="106">
        <f>VLOOKUP(A71,počty!$I$6:$EV$175,31,0)</f>
        <v>0</v>
      </c>
      <c r="D71" s="99">
        <f>VLOOKUP(A71,počty!$I$6:$EV$175,32,0)</f>
        <v>0</v>
      </c>
      <c r="E71" s="99">
        <f>VLOOKUP(A71,počty!$I$6:$EV$175,33,0)</f>
        <v>0</v>
      </c>
      <c r="F71" s="99">
        <f>VLOOKUP(A71,počty!$I$6:$EV$175,34,0)</f>
        <v>0</v>
      </c>
      <c r="G71" s="107"/>
      <c r="H71" s="108"/>
      <c r="I71" s="109"/>
      <c r="J71" s="109"/>
    </row>
    <row r="72" spans="1:10" s="60" customFormat="1" ht="14.25" customHeight="1">
      <c r="A72" s="60">
        <v>67</v>
      </c>
      <c r="B72" s="106">
        <f>VLOOKUP(A72,počty!$I$6:$EV$175,37,0)</f>
        <v>0</v>
      </c>
      <c r="C72" s="106">
        <f>VLOOKUP(A72,počty!$I$6:$EV$175,31,0)</f>
        <v>0</v>
      </c>
      <c r="D72" s="99">
        <f>VLOOKUP(A72,počty!$I$6:$EV$175,32,0)</f>
        <v>0</v>
      </c>
      <c r="E72" s="99">
        <f>VLOOKUP(A72,počty!$I$6:$EV$175,33,0)</f>
        <v>0</v>
      </c>
      <c r="F72" s="99">
        <f>VLOOKUP(A72,počty!$I$6:$EV$175,34,0)</f>
        <v>0</v>
      </c>
      <c r="G72" s="107"/>
      <c r="H72" s="108"/>
      <c r="I72" s="109"/>
      <c r="J72" s="109"/>
    </row>
    <row r="73" spans="1:10" s="60" customFormat="1" ht="14.25" customHeight="1">
      <c r="A73" s="60">
        <v>68</v>
      </c>
      <c r="B73" s="106">
        <f>VLOOKUP(A73,počty!$I$6:$EV$175,37,0)</f>
        <v>0</v>
      </c>
      <c r="C73" s="106">
        <f>VLOOKUP(A73,počty!$I$6:$EV$175,31,0)</f>
        <v>0</v>
      </c>
      <c r="D73" s="99">
        <f>VLOOKUP(A73,počty!$I$6:$EV$175,32,0)</f>
        <v>0</v>
      </c>
      <c r="E73" s="99">
        <f>VLOOKUP(A73,počty!$I$6:$EV$175,33,0)</f>
        <v>0</v>
      </c>
      <c r="F73" s="99">
        <f>VLOOKUP(A73,počty!$I$6:$EV$175,34,0)</f>
        <v>0</v>
      </c>
      <c r="G73" s="107"/>
      <c r="H73" s="108"/>
      <c r="I73" s="109"/>
      <c r="J73" s="109"/>
    </row>
    <row r="74" spans="1:10" s="60" customFormat="1" ht="14.25" customHeight="1">
      <c r="A74" s="60">
        <v>69</v>
      </c>
      <c r="B74" s="106">
        <f>VLOOKUP(A74,počty!$I$6:$EV$175,37,0)</f>
        <v>0</v>
      </c>
      <c r="C74" s="106">
        <f>VLOOKUP(A74,počty!$I$6:$EV$175,31,0)</f>
        <v>0</v>
      </c>
      <c r="D74" s="99">
        <f>VLOOKUP(A74,počty!$I$6:$EV$175,32,0)</f>
        <v>0</v>
      </c>
      <c r="E74" s="99">
        <f>VLOOKUP(A74,počty!$I$6:$EV$175,33,0)</f>
        <v>0</v>
      </c>
      <c r="F74" s="99">
        <f>VLOOKUP(A74,počty!$I$6:$EV$175,34,0)</f>
        <v>0</v>
      </c>
      <c r="G74" s="107"/>
      <c r="H74" s="108"/>
      <c r="I74" s="109"/>
      <c r="J74" s="109"/>
    </row>
    <row r="75" spans="1:10" s="60" customFormat="1" ht="14.25" customHeight="1">
      <c r="A75" s="60">
        <v>70</v>
      </c>
      <c r="B75" s="106">
        <f>VLOOKUP(A75,počty!$I$6:$EV$175,37,0)</f>
        <v>0</v>
      </c>
      <c r="C75" s="106">
        <f>VLOOKUP(A75,počty!$I$6:$EV$175,31,0)</f>
        <v>0</v>
      </c>
      <c r="D75" s="99">
        <f>VLOOKUP(A75,počty!$I$6:$EV$175,32,0)</f>
        <v>0</v>
      </c>
      <c r="E75" s="99">
        <f>VLOOKUP(A75,počty!$I$6:$EV$175,33,0)</f>
        <v>0</v>
      </c>
      <c r="F75" s="99">
        <f>VLOOKUP(A75,počty!$I$6:$EV$175,34,0)</f>
        <v>0</v>
      </c>
      <c r="G75" s="107"/>
      <c r="H75" s="108"/>
      <c r="I75" s="109"/>
      <c r="J75" s="109"/>
    </row>
  </sheetData>
  <sheetProtection/>
  <mergeCells count="5">
    <mergeCell ref="B2:J2"/>
    <mergeCell ref="E1:H1"/>
    <mergeCell ref="B4:C4"/>
    <mergeCell ref="I1:J1"/>
    <mergeCell ref="B1:D1"/>
  </mergeCells>
  <printOptions horizontalCentered="1"/>
  <pageMargins left="0.4724409448818898" right="0" top="0.3937007874015748" bottom="0.3937007874015748" header="0" footer="0"/>
  <pageSetup blackAndWhite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="90" zoomScaleNormal="90" zoomScalePageLayoutView="0" workbookViewId="0" topLeftCell="B1">
      <selection activeCell="B6" sqref="B6"/>
    </sheetView>
  </sheetViews>
  <sheetFormatPr defaultColWidth="9.00390625" defaultRowHeight="12.75"/>
  <cols>
    <col min="1" max="1" width="0" style="0" hidden="1" customWidth="1"/>
    <col min="2" max="2" width="5.25390625" style="70" customWidth="1"/>
    <col min="3" max="3" width="20.375" style="70" customWidth="1"/>
    <col min="4" max="4" width="19.375" style="70" customWidth="1"/>
    <col min="5" max="5" width="5.25390625" style="70" customWidth="1"/>
    <col min="6" max="6" width="5.875" style="70" customWidth="1"/>
    <col min="7" max="7" width="8.375" style="72" customWidth="1"/>
    <col min="8" max="8" width="6.25390625" style="74" customWidth="1"/>
    <col min="9" max="10" width="13.00390625" style="70" customWidth="1"/>
  </cols>
  <sheetData>
    <row r="1" spans="2:10" s="50" customFormat="1" ht="33" customHeight="1" thickBot="1">
      <c r="B1" s="469" t="s">
        <v>58</v>
      </c>
      <c r="C1" s="470"/>
      <c r="D1" s="471"/>
      <c r="E1" s="464" t="str">
        <f>CONCATENATE("K ",počty!CG2)</f>
        <v>K 22</v>
      </c>
      <c r="F1" s="465"/>
      <c r="G1" s="465"/>
      <c r="H1" s="466"/>
      <c r="I1" s="464" t="str">
        <f>+počty!AM2</f>
        <v>ŽÁCI 9+10</v>
      </c>
      <c r="J1" s="466"/>
    </row>
    <row r="2" spans="2:10" s="51" customFormat="1" ht="26.25" customHeight="1">
      <c r="B2" s="462" t="str">
        <f>+počty!AM3</f>
        <v>XXIV. ročník Beskydského turné žáků ve skoku na lyžích</v>
      </c>
      <c r="C2" s="463"/>
      <c r="D2" s="463"/>
      <c r="E2" s="463"/>
      <c r="F2" s="463"/>
      <c r="G2" s="463"/>
      <c r="H2" s="463"/>
      <c r="I2" s="463"/>
      <c r="J2" s="463"/>
    </row>
    <row r="3" spans="2:10" s="53" customFormat="1" ht="38.25" customHeight="1" thickBot="1">
      <c r="B3" s="161" t="s">
        <v>133</v>
      </c>
      <c r="C3" s="162"/>
      <c r="D3" s="162"/>
      <c r="E3" s="162"/>
      <c r="F3" s="162"/>
      <c r="G3" s="162"/>
      <c r="H3" s="162"/>
      <c r="I3" s="162"/>
      <c r="J3" s="163" t="str">
        <f>+počty!BT2</f>
        <v>Frenštát</v>
      </c>
    </row>
    <row r="4" spans="2:10" s="160" customFormat="1" ht="21.75" customHeight="1" thickBot="1">
      <c r="B4" s="467">
        <f>+počty!CC2</f>
        <v>41082</v>
      </c>
      <c r="C4" s="468"/>
      <c r="D4" s="154"/>
      <c r="E4" s="155"/>
      <c r="F4" s="155"/>
      <c r="G4" s="156"/>
      <c r="H4" s="157"/>
      <c r="I4" s="158"/>
      <c r="J4" s="159" t="str">
        <f>CONCATENATE("skok.můstek K ",počty!CG2,"m"," (K=60b. +/-",počty!CM2,"b./m)")</f>
        <v>skok.můstek K 22m (K=60b. +/-2,2b./m)</v>
      </c>
    </row>
    <row r="5" spans="2:10" ht="13.5" customHeight="1" thickBot="1">
      <c r="B5" s="65" t="s">
        <v>0</v>
      </c>
      <c r="C5" s="66" t="s">
        <v>1</v>
      </c>
      <c r="D5" s="66" t="s">
        <v>2</v>
      </c>
      <c r="E5" s="66" t="s">
        <v>35</v>
      </c>
      <c r="F5" s="66" t="s">
        <v>67</v>
      </c>
      <c r="G5" s="71" t="s">
        <v>55</v>
      </c>
      <c r="H5" s="73" t="s">
        <v>56</v>
      </c>
      <c r="I5" s="67" t="s">
        <v>53</v>
      </c>
      <c r="J5" s="68" t="s">
        <v>54</v>
      </c>
    </row>
    <row r="6" spans="1:10" s="60" customFormat="1" ht="14.25" customHeight="1">
      <c r="A6" s="60">
        <v>1</v>
      </c>
      <c r="B6" s="106">
        <f>VLOOKUP(A6,počty!$K$6:$EV$175,60,0)</f>
        <v>0</v>
      </c>
      <c r="C6" s="106">
        <f>VLOOKUP(A6,počty!$K$6:$EV$175,29,0)</f>
        <v>0</v>
      </c>
      <c r="D6" s="99">
        <f>VLOOKUP(A6,počty!$K$6:$EV$175,30,0)</f>
        <v>0</v>
      </c>
      <c r="E6" s="99">
        <f>VLOOKUP(A6,počty!$K$6:$EV$175,31,0)</f>
        <v>0</v>
      </c>
      <c r="F6" s="99">
        <f>VLOOKUP(A6,počty!$K$6:$EV$175,32,0)</f>
        <v>0</v>
      </c>
      <c r="G6" s="107" t="str">
        <f>VLOOKUP(A6,počty!$K$6:$EV$175,58,0)</f>
        <v>x</v>
      </c>
      <c r="H6" s="108" t="str">
        <f>VLOOKUP(A6,počty!$K$6:$EV$175,59,0)</f>
        <v>x</v>
      </c>
      <c r="I6" s="109"/>
      <c r="J6" s="109"/>
    </row>
    <row r="7" spans="1:10" s="60" customFormat="1" ht="14.25" customHeight="1">
      <c r="A7" s="60">
        <v>2</v>
      </c>
      <c r="B7" s="106">
        <f>VLOOKUP(A7,počty!$K$6:$EV$175,60,0)</f>
        <v>0</v>
      </c>
      <c r="C7" s="106">
        <f>VLOOKUP(A7,počty!$K$6:$EV$175,29,0)</f>
        <v>0</v>
      </c>
      <c r="D7" s="99">
        <f>VLOOKUP(A7,počty!$K$6:$EV$175,30,0)</f>
        <v>0</v>
      </c>
      <c r="E7" s="99">
        <f>VLOOKUP(A7,počty!$K$6:$EV$175,31,0)</f>
        <v>0</v>
      </c>
      <c r="F7" s="99">
        <f>VLOOKUP(A7,počty!$K$6:$EV$175,32,0)</f>
        <v>0</v>
      </c>
      <c r="G7" s="107" t="str">
        <f>VLOOKUP(A7,počty!$K$6:$EV$175,58,0)</f>
        <v>x</v>
      </c>
      <c r="H7" s="108" t="str">
        <f>VLOOKUP(A7,počty!$K$6:$EV$175,59,0)</f>
        <v>x</v>
      </c>
      <c r="I7" s="109"/>
      <c r="J7" s="109"/>
    </row>
    <row r="8" spans="1:10" s="60" customFormat="1" ht="14.25" customHeight="1">
      <c r="A8" s="60">
        <v>3</v>
      </c>
      <c r="B8" s="106">
        <f>VLOOKUP(A8,počty!$K$6:$EV$175,60,0)</f>
        <v>0</v>
      </c>
      <c r="C8" s="106">
        <f>VLOOKUP(A8,počty!$K$6:$EV$175,29,0)</f>
        <v>0</v>
      </c>
      <c r="D8" s="99">
        <f>VLOOKUP(A8,počty!$K$6:$EV$175,30,0)</f>
        <v>0</v>
      </c>
      <c r="E8" s="99">
        <f>VLOOKUP(A8,počty!$K$6:$EV$175,31,0)</f>
        <v>0</v>
      </c>
      <c r="F8" s="99">
        <f>VLOOKUP(A8,počty!$K$6:$EV$175,32,0)</f>
        <v>0</v>
      </c>
      <c r="G8" s="107" t="str">
        <f>VLOOKUP(A8,počty!$K$6:$EV$175,58,0)</f>
        <v>x</v>
      </c>
      <c r="H8" s="108" t="str">
        <f>VLOOKUP(A8,počty!$K$6:$EV$175,59,0)</f>
        <v>x</v>
      </c>
      <c r="I8" s="109"/>
      <c r="J8" s="109"/>
    </row>
    <row r="9" spans="1:10" s="60" customFormat="1" ht="14.25" customHeight="1">
      <c r="A9" s="60">
        <v>4</v>
      </c>
      <c r="B9" s="106">
        <f>VLOOKUP(A9,počty!$K$6:$EV$175,60,0)</f>
        <v>0</v>
      </c>
      <c r="C9" s="106">
        <f>VLOOKUP(A9,počty!$K$6:$EV$175,29,0)</f>
        <v>0</v>
      </c>
      <c r="D9" s="99">
        <f>VLOOKUP(A9,počty!$K$6:$EV$175,30,0)</f>
        <v>0</v>
      </c>
      <c r="E9" s="99">
        <f>VLOOKUP(A9,počty!$K$6:$EV$175,31,0)</f>
        <v>0</v>
      </c>
      <c r="F9" s="99">
        <f>VLOOKUP(A9,počty!$K$6:$EV$175,32,0)</f>
        <v>0</v>
      </c>
      <c r="G9" s="107" t="str">
        <f>VLOOKUP(A9,počty!$K$6:$EV$175,58,0)</f>
        <v>x</v>
      </c>
      <c r="H9" s="108" t="str">
        <f>VLOOKUP(A9,počty!$K$6:$EV$175,59,0)</f>
        <v>x</v>
      </c>
      <c r="I9" s="109"/>
      <c r="J9" s="109"/>
    </row>
    <row r="10" spans="1:10" s="60" customFormat="1" ht="14.25" customHeight="1">
      <c r="A10" s="60">
        <v>5</v>
      </c>
      <c r="B10" s="106">
        <f>VLOOKUP(A10,počty!$K$6:$EV$175,60,0)</f>
        <v>0</v>
      </c>
      <c r="C10" s="106">
        <f>VLOOKUP(A10,počty!$K$6:$EV$175,29,0)</f>
        <v>0</v>
      </c>
      <c r="D10" s="99">
        <f>VLOOKUP(A10,počty!$K$6:$EV$175,30,0)</f>
        <v>0</v>
      </c>
      <c r="E10" s="99">
        <f>VLOOKUP(A10,počty!$K$6:$EV$175,31,0)</f>
        <v>0</v>
      </c>
      <c r="F10" s="99">
        <f>VLOOKUP(A10,počty!$K$6:$EV$175,32,0)</f>
        <v>0</v>
      </c>
      <c r="G10" s="107" t="str">
        <f>VLOOKUP(A10,počty!$K$6:$EV$175,58,0)</f>
        <v>x</v>
      </c>
      <c r="H10" s="108" t="str">
        <f>VLOOKUP(A10,počty!$K$6:$EV$175,59,0)</f>
        <v>x</v>
      </c>
      <c r="I10" s="109"/>
      <c r="J10" s="109"/>
    </row>
    <row r="11" spans="1:10" s="60" customFormat="1" ht="14.25" customHeight="1">
      <c r="A11" s="60">
        <v>6</v>
      </c>
      <c r="B11" s="106">
        <f>VLOOKUP(A11,počty!$K$6:$EV$175,60,0)</f>
        <v>0</v>
      </c>
      <c r="C11" s="106">
        <f>VLOOKUP(A11,počty!$K$6:$EV$175,29,0)</f>
        <v>0</v>
      </c>
      <c r="D11" s="99">
        <f>VLOOKUP(A11,počty!$K$6:$EV$175,30,0)</f>
        <v>0</v>
      </c>
      <c r="E11" s="99">
        <f>VLOOKUP(A11,počty!$K$6:$EV$175,31,0)</f>
        <v>0</v>
      </c>
      <c r="F11" s="99">
        <f>VLOOKUP(A11,počty!$K$6:$EV$175,32,0)</f>
        <v>0</v>
      </c>
      <c r="G11" s="107" t="str">
        <f>VLOOKUP(A11,počty!$K$6:$EV$175,58,0)</f>
        <v>x</v>
      </c>
      <c r="H11" s="108" t="str">
        <f>VLOOKUP(A11,počty!$K$6:$EV$175,59,0)</f>
        <v>x</v>
      </c>
      <c r="I11" s="109"/>
      <c r="J11" s="109"/>
    </row>
    <row r="12" spans="1:10" s="60" customFormat="1" ht="14.25" customHeight="1">
      <c r="A12" s="60">
        <v>7</v>
      </c>
      <c r="B12" s="106">
        <f>VLOOKUP(A12,počty!$K$6:$EV$175,60,0)</f>
        <v>0</v>
      </c>
      <c r="C12" s="106">
        <f>VLOOKUP(A12,počty!$K$6:$EV$175,29,0)</f>
        <v>0</v>
      </c>
      <c r="D12" s="99">
        <f>VLOOKUP(A12,počty!$K$6:$EV$175,30,0)</f>
        <v>0</v>
      </c>
      <c r="E12" s="99">
        <f>VLOOKUP(A12,počty!$K$6:$EV$175,31,0)</f>
        <v>0</v>
      </c>
      <c r="F12" s="99">
        <f>VLOOKUP(A12,počty!$K$6:$EV$175,32,0)</f>
        <v>0</v>
      </c>
      <c r="G12" s="107" t="str">
        <f>VLOOKUP(A12,počty!$K$6:$EV$175,58,0)</f>
        <v>x</v>
      </c>
      <c r="H12" s="108" t="str">
        <f>VLOOKUP(A12,počty!$K$6:$EV$175,59,0)</f>
        <v>x</v>
      </c>
      <c r="I12" s="109"/>
      <c r="J12" s="109"/>
    </row>
    <row r="13" spans="1:10" s="60" customFormat="1" ht="14.25" customHeight="1">
      <c r="A13" s="60">
        <v>8</v>
      </c>
      <c r="B13" s="106">
        <f>VLOOKUP(A13,počty!$K$6:$EV$175,60,0)</f>
        <v>0</v>
      </c>
      <c r="C13" s="106">
        <f>VLOOKUP(A13,počty!$K$6:$EV$175,29,0)</f>
        <v>0</v>
      </c>
      <c r="D13" s="99">
        <f>VLOOKUP(A13,počty!$K$6:$EV$175,30,0)</f>
        <v>0</v>
      </c>
      <c r="E13" s="99">
        <f>VLOOKUP(A13,počty!$K$6:$EV$175,31,0)</f>
        <v>0</v>
      </c>
      <c r="F13" s="99">
        <f>VLOOKUP(A13,počty!$K$6:$EV$175,32,0)</f>
        <v>0</v>
      </c>
      <c r="G13" s="107" t="str">
        <f>VLOOKUP(A13,počty!$K$6:$EV$175,58,0)</f>
        <v>x</v>
      </c>
      <c r="H13" s="108" t="str">
        <f>VLOOKUP(A13,počty!$K$6:$EV$175,59,0)</f>
        <v>x</v>
      </c>
      <c r="I13" s="109"/>
      <c r="J13" s="109"/>
    </row>
    <row r="14" spans="1:10" s="60" customFormat="1" ht="14.25" customHeight="1">
      <c r="A14" s="60">
        <v>9</v>
      </c>
      <c r="B14" s="106">
        <f>VLOOKUP(A14,počty!$K$6:$EV$175,60,0)</f>
        <v>0</v>
      </c>
      <c r="C14" s="106">
        <f>VLOOKUP(A14,počty!$K$6:$EV$175,29,0)</f>
        <v>0</v>
      </c>
      <c r="D14" s="99">
        <f>VLOOKUP(A14,počty!$K$6:$EV$175,30,0)</f>
        <v>0</v>
      </c>
      <c r="E14" s="99">
        <f>VLOOKUP(A14,počty!$K$6:$EV$175,31,0)</f>
        <v>0</v>
      </c>
      <c r="F14" s="99">
        <f>VLOOKUP(A14,počty!$K$6:$EV$175,32,0)</f>
        <v>0</v>
      </c>
      <c r="G14" s="107" t="str">
        <f>VLOOKUP(A14,počty!$K$6:$EV$175,58,0)</f>
        <v>x</v>
      </c>
      <c r="H14" s="108" t="str">
        <f>VLOOKUP(A14,počty!$K$6:$EV$175,59,0)</f>
        <v>x</v>
      </c>
      <c r="I14" s="109"/>
      <c r="J14" s="109"/>
    </row>
    <row r="15" spans="1:10" s="60" customFormat="1" ht="14.25" customHeight="1">
      <c r="A15" s="60">
        <v>10</v>
      </c>
      <c r="B15" s="106">
        <f>VLOOKUP(A15,počty!$K$6:$EV$175,60,0)</f>
        <v>0</v>
      </c>
      <c r="C15" s="106">
        <f>VLOOKUP(A15,počty!$K$6:$EV$175,29,0)</f>
        <v>0</v>
      </c>
      <c r="D15" s="99">
        <f>VLOOKUP(A15,počty!$K$6:$EV$175,30,0)</f>
        <v>0</v>
      </c>
      <c r="E15" s="99">
        <f>VLOOKUP(A15,počty!$K$6:$EV$175,31,0)</f>
        <v>0</v>
      </c>
      <c r="F15" s="99">
        <f>VLOOKUP(A15,počty!$K$6:$EV$175,32,0)</f>
        <v>0</v>
      </c>
      <c r="G15" s="107" t="str">
        <f>VLOOKUP(A15,počty!$K$6:$EV$175,58,0)</f>
        <v>x</v>
      </c>
      <c r="H15" s="108" t="str">
        <f>VLOOKUP(A15,počty!$K$6:$EV$175,59,0)</f>
        <v>x</v>
      </c>
      <c r="I15" s="109"/>
      <c r="J15" s="109"/>
    </row>
    <row r="16" spans="1:10" s="60" customFormat="1" ht="14.25" customHeight="1">
      <c r="A16" s="60">
        <v>11</v>
      </c>
      <c r="B16" s="106">
        <f>VLOOKUP(A16,počty!$K$6:$EV$175,60,0)</f>
        <v>0</v>
      </c>
      <c r="C16" s="106">
        <f>VLOOKUP(A16,počty!$K$6:$EV$175,29,0)</f>
        <v>0</v>
      </c>
      <c r="D16" s="99">
        <f>VLOOKUP(A16,počty!$K$6:$EV$175,30,0)</f>
        <v>0</v>
      </c>
      <c r="E16" s="99">
        <f>VLOOKUP(A16,počty!$K$6:$EV$175,31,0)</f>
        <v>0</v>
      </c>
      <c r="F16" s="99">
        <f>VLOOKUP(A16,počty!$K$6:$EV$175,32,0)</f>
        <v>0</v>
      </c>
      <c r="G16" s="107" t="str">
        <f>VLOOKUP(A16,počty!$K$6:$EV$175,58,0)</f>
        <v>x</v>
      </c>
      <c r="H16" s="108" t="str">
        <f>VLOOKUP(A16,počty!$K$6:$EV$175,59,0)</f>
        <v>x</v>
      </c>
      <c r="I16" s="109"/>
      <c r="J16" s="109"/>
    </row>
    <row r="17" spans="1:10" s="60" customFormat="1" ht="14.25" customHeight="1">
      <c r="A17" s="60">
        <v>12</v>
      </c>
      <c r="B17" s="106">
        <f>VLOOKUP(A17,počty!$K$6:$EV$175,60,0)</f>
        <v>0</v>
      </c>
      <c r="C17" s="106">
        <f>VLOOKUP(A17,počty!$K$6:$EV$175,29,0)</f>
        <v>0</v>
      </c>
      <c r="D17" s="99">
        <f>VLOOKUP(A17,počty!$K$6:$EV$175,30,0)</f>
        <v>0</v>
      </c>
      <c r="E17" s="99">
        <f>VLOOKUP(A17,počty!$K$6:$EV$175,31,0)</f>
        <v>0</v>
      </c>
      <c r="F17" s="99">
        <f>VLOOKUP(A17,počty!$K$6:$EV$175,32,0)</f>
        <v>0</v>
      </c>
      <c r="G17" s="107" t="str">
        <f>VLOOKUP(A17,počty!$K$6:$EV$175,58,0)</f>
        <v>x</v>
      </c>
      <c r="H17" s="108" t="str">
        <f>VLOOKUP(A17,počty!$K$6:$EV$175,59,0)</f>
        <v>x</v>
      </c>
      <c r="I17" s="109"/>
      <c r="J17" s="109"/>
    </row>
    <row r="18" spans="1:10" s="60" customFormat="1" ht="14.25" customHeight="1">
      <c r="A18" s="60">
        <v>13</v>
      </c>
      <c r="B18" s="106">
        <f>VLOOKUP(A18,počty!$K$6:$EV$175,60,0)</f>
        <v>0</v>
      </c>
      <c r="C18" s="106">
        <f>VLOOKUP(A18,počty!$K$6:$EV$175,29,0)</f>
        <v>0</v>
      </c>
      <c r="D18" s="99">
        <f>VLOOKUP(A18,počty!$K$6:$EV$175,30,0)</f>
        <v>0</v>
      </c>
      <c r="E18" s="99">
        <f>VLOOKUP(A18,počty!$K$6:$EV$175,31,0)</f>
        <v>0</v>
      </c>
      <c r="F18" s="99">
        <f>VLOOKUP(A18,počty!$K$6:$EV$175,32,0)</f>
        <v>0</v>
      </c>
      <c r="G18" s="107" t="str">
        <f>VLOOKUP(A18,počty!$K$6:$EV$175,58,0)</f>
        <v>x</v>
      </c>
      <c r="H18" s="108" t="str">
        <f>VLOOKUP(A18,počty!$K$6:$EV$175,59,0)</f>
        <v>x</v>
      </c>
      <c r="I18" s="109"/>
      <c r="J18" s="109"/>
    </row>
    <row r="19" spans="1:10" s="60" customFormat="1" ht="14.25" customHeight="1">
      <c r="A19" s="60">
        <v>14</v>
      </c>
      <c r="B19" s="106">
        <f>VLOOKUP(A19,počty!$K$6:$EV$175,60,0)</f>
        <v>0</v>
      </c>
      <c r="C19" s="106">
        <f>VLOOKUP(A19,počty!$K$6:$EV$175,29,0)</f>
        <v>0</v>
      </c>
      <c r="D19" s="99">
        <f>VLOOKUP(A19,počty!$K$6:$EV$175,30,0)</f>
        <v>0</v>
      </c>
      <c r="E19" s="99">
        <f>VLOOKUP(A19,počty!$K$6:$EV$175,31,0)</f>
        <v>0</v>
      </c>
      <c r="F19" s="99">
        <f>VLOOKUP(A19,počty!$K$6:$EV$175,32,0)</f>
        <v>0</v>
      </c>
      <c r="G19" s="107" t="str">
        <f>VLOOKUP(A19,počty!$K$6:$EV$175,58,0)</f>
        <v>x</v>
      </c>
      <c r="H19" s="108" t="str">
        <f>VLOOKUP(A19,počty!$K$6:$EV$175,59,0)</f>
        <v>x</v>
      </c>
      <c r="I19" s="109"/>
      <c r="J19" s="109"/>
    </row>
    <row r="20" spans="1:10" s="60" customFormat="1" ht="14.25" customHeight="1">
      <c r="A20" s="60">
        <v>15</v>
      </c>
      <c r="B20" s="106">
        <f>VLOOKUP(A20,počty!$K$6:$EV$175,60,0)</f>
        <v>0</v>
      </c>
      <c r="C20" s="106">
        <f>VLOOKUP(A20,počty!$K$6:$EV$175,29,0)</f>
        <v>0</v>
      </c>
      <c r="D20" s="99">
        <f>VLOOKUP(A20,počty!$K$6:$EV$175,30,0)</f>
        <v>0</v>
      </c>
      <c r="E20" s="99">
        <f>VLOOKUP(A20,počty!$K$6:$EV$175,31,0)</f>
        <v>0</v>
      </c>
      <c r="F20" s="99">
        <f>VLOOKUP(A20,počty!$K$6:$EV$175,32,0)</f>
        <v>0</v>
      </c>
      <c r="G20" s="107" t="str">
        <f>VLOOKUP(A20,počty!$K$6:$EV$175,58,0)</f>
        <v>x</v>
      </c>
      <c r="H20" s="108" t="str">
        <f>VLOOKUP(A20,počty!$K$6:$EV$175,59,0)</f>
        <v>x</v>
      </c>
      <c r="I20" s="109"/>
      <c r="J20" s="109"/>
    </row>
    <row r="21" spans="1:10" s="60" customFormat="1" ht="14.25" customHeight="1">
      <c r="A21" s="60">
        <v>16</v>
      </c>
      <c r="B21" s="106">
        <f>VLOOKUP(A21,počty!$K$6:$EV$175,60,0)</f>
        <v>0</v>
      </c>
      <c r="C21" s="106">
        <f>VLOOKUP(A21,počty!$K$6:$EV$175,29,0)</f>
        <v>0</v>
      </c>
      <c r="D21" s="99">
        <f>VLOOKUP(A21,počty!$K$6:$EV$175,30,0)</f>
        <v>0</v>
      </c>
      <c r="E21" s="99">
        <f>VLOOKUP(A21,počty!$K$6:$EV$175,31,0)</f>
        <v>0</v>
      </c>
      <c r="F21" s="99">
        <f>VLOOKUP(A21,počty!$K$6:$EV$175,32,0)</f>
        <v>0</v>
      </c>
      <c r="G21" s="107" t="str">
        <f>VLOOKUP(A21,počty!$K$6:$EV$175,58,0)</f>
        <v>x</v>
      </c>
      <c r="H21" s="108" t="str">
        <f>VLOOKUP(A21,počty!$K$6:$EV$175,59,0)</f>
        <v>x</v>
      </c>
      <c r="I21" s="109"/>
      <c r="J21" s="109"/>
    </row>
    <row r="22" spans="1:10" s="60" customFormat="1" ht="14.25" customHeight="1">
      <c r="A22" s="60">
        <v>17</v>
      </c>
      <c r="B22" s="106">
        <f>VLOOKUP(A22,počty!$K$6:$EV$175,60,0)</f>
        <v>0</v>
      </c>
      <c r="C22" s="106">
        <f>VLOOKUP(A22,počty!$K$6:$EV$175,29,0)</f>
        <v>0</v>
      </c>
      <c r="D22" s="99">
        <f>VLOOKUP(A22,počty!$K$6:$EV$175,30,0)</f>
        <v>0</v>
      </c>
      <c r="E22" s="99">
        <f>VLOOKUP(A22,počty!$K$6:$EV$175,31,0)</f>
        <v>0</v>
      </c>
      <c r="F22" s="99">
        <f>VLOOKUP(A22,počty!$K$6:$EV$175,32,0)</f>
        <v>0</v>
      </c>
      <c r="G22" s="107" t="str">
        <f>VLOOKUP(A22,počty!$K$6:$EV$175,58,0)</f>
        <v>x</v>
      </c>
      <c r="H22" s="108" t="str">
        <f>VLOOKUP(A22,počty!$K$6:$EV$175,59,0)</f>
        <v>x</v>
      </c>
      <c r="I22" s="109"/>
      <c r="J22" s="109"/>
    </row>
    <row r="23" spans="1:10" s="60" customFormat="1" ht="14.25" customHeight="1">
      <c r="A23" s="60">
        <v>18</v>
      </c>
      <c r="B23" s="106">
        <f>VLOOKUP(A23,počty!$K$6:$EV$175,60,0)</f>
        <v>0</v>
      </c>
      <c r="C23" s="106">
        <f>VLOOKUP(A23,počty!$K$6:$EV$175,29,0)</f>
        <v>0</v>
      </c>
      <c r="D23" s="99">
        <f>VLOOKUP(A23,počty!$K$6:$EV$175,30,0)</f>
        <v>0</v>
      </c>
      <c r="E23" s="99">
        <f>VLOOKUP(A23,počty!$K$6:$EV$175,31,0)</f>
        <v>0</v>
      </c>
      <c r="F23" s="99">
        <f>VLOOKUP(A23,počty!$K$6:$EV$175,32,0)</f>
        <v>0</v>
      </c>
      <c r="G23" s="107" t="str">
        <f>VLOOKUP(A23,počty!$K$6:$EV$175,58,0)</f>
        <v>x</v>
      </c>
      <c r="H23" s="108" t="str">
        <f>VLOOKUP(A23,počty!$K$6:$EV$175,59,0)</f>
        <v>x</v>
      </c>
      <c r="I23" s="109"/>
      <c r="J23" s="109"/>
    </row>
    <row r="24" spans="1:10" s="60" customFormat="1" ht="14.25" customHeight="1">
      <c r="A24" s="60">
        <v>19</v>
      </c>
      <c r="B24" s="106">
        <f>VLOOKUP(A24,počty!$K$6:$EV$175,60,0)</f>
        <v>0</v>
      </c>
      <c r="C24" s="106">
        <f>VLOOKUP(A24,počty!$K$6:$EV$175,29,0)</f>
        <v>0</v>
      </c>
      <c r="D24" s="99">
        <f>VLOOKUP(A24,počty!$K$6:$EV$175,30,0)</f>
        <v>0</v>
      </c>
      <c r="E24" s="99">
        <f>VLOOKUP(A24,počty!$K$6:$EV$175,31,0)</f>
        <v>0</v>
      </c>
      <c r="F24" s="99">
        <f>VLOOKUP(A24,počty!$K$6:$EV$175,32,0)</f>
        <v>0</v>
      </c>
      <c r="G24" s="107" t="str">
        <f>VLOOKUP(A24,počty!$K$6:$EV$175,58,0)</f>
        <v>x</v>
      </c>
      <c r="H24" s="108" t="str">
        <f>VLOOKUP(A24,počty!$K$6:$EV$175,59,0)</f>
        <v>x</v>
      </c>
      <c r="I24" s="109"/>
      <c r="J24" s="109"/>
    </row>
    <row r="25" spans="1:10" s="60" customFormat="1" ht="14.25" customHeight="1">
      <c r="A25" s="60">
        <v>20</v>
      </c>
      <c r="B25" s="106">
        <f>VLOOKUP(A25,počty!$K$6:$EV$175,60,0)</f>
        <v>0</v>
      </c>
      <c r="C25" s="106">
        <f>VLOOKUP(A25,počty!$K$6:$EV$175,29,0)</f>
        <v>0</v>
      </c>
      <c r="D25" s="99">
        <f>VLOOKUP(A25,počty!$K$6:$EV$175,30,0)</f>
        <v>0</v>
      </c>
      <c r="E25" s="99">
        <f>VLOOKUP(A25,počty!$K$6:$EV$175,31,0)</f>
        <v>0</v>
      </c>
      <c r="F25" s="99">
        <f>VLOOKUP(A25,počty!$K$6:$EV$175,32,0)</f>
        <v>0</v>
      </c>
      <c r="G25" s="107" t="str">
        <f>VLOOKUP(A25,počty!$K$6:$EV$175,58,0)</f>
        <v>x</v>
      </c>
      <c r="H25" s="108" t="str">
        <f>VLOOKUP(A25,počty!$K$6:$EV$175,59,0)</f>
        <v>x</v>
      </c>
      <c r="I25" s="109"/>
      <c r="J25" s="109"/>
    </row>
    <row r="26" spans="1:10" s="60" customFormat="1" ht="14.25" customHeight="1">
      <c r="A26" s="60">
        <v>21</v>
      </c>
      <c r="B26" s="106">
        <f>VLOOKUP(A26,počty!$K$6:$EV$175,60,0)</f>
        <v>0</v>
      </c>
      <c r="C26" s="106">
        <f>VLOOKUP(A26,počty!$K$6:$EV$175,29,0)</f>
        <v>0</v>
      </c>
      <c r="D26" s="99">
        <f>VLOOKUP(A26,počty!$K$6:$EV$175,30,0)</f>
        <v>0</v>
      </c>
      <c r="E26" s="99">
        <f>VLOOKUP(A26,počty!$K$6:$EV$175,31,0)</f>
        <v>0</v>
      </c>
      <c r="F26" s="99">
        <f>VLOOKUP(A26,počty!$K$6:$EV$175,32,0)</f>
        <v>0</v>
      </c>
      <c r="G26" s="107" t="str">
        <f>VLOOKUP(A26,počty!$K$6:$EV$175,58,0)</f>
        <v>x</v>
      </c>
      <c r="H26" s="108" t="str">
        <f>VLOOKUP(A26,počty!$K$6:$EV$175,59,0)</f>
        <v>x</v>
      </c>
      <c r="I26" s="109"/>
      <c r="J26" s="109"/>
    </row>
    <row r="27" spans="1:10" s="60" customFormat="1" ht="14.25" customHeight="1">
      <c r="A27" s="60">
        <v>22</v>
      </c>
      <c r="B27" s="106">
        <f>VLOOKUP(A27,počty!$K$6:$EV$175,60,0)</f>
        <v>0</v>
      </c>
      <c r="C27" s="106">
        <f>VLOOKUP(A27,počty!$K$6:$EV$175,29,0)</f>
        <v>0</v>
      </c>
      <c r="D27" s="99">
        <f>VLOOKUP(A27,počty!$K$6:$EV$175,30,0)</f>
        <v>0</v>
      </c>
      <c r="E27" s="99">
        <f>VLOOKUP(A27,počty!$K$6:$EV$175,31,0)</f>
        <v>0</v>
      </c>
      <c r="F27" s="99">
        <f>VLOOKUP(A27,počty!$K$6:$EV$175,32,0)</f>
        <v>0</v>
      </c>
      <c r="G27" s="107" t="str">
        <f>VLOOKUP(A27,počty!$K$6:$EV$175,58,0)</f>
        <v>x</v>
      </c>
      <c r="H27" s="108" t="str">
        <f>VLOOKUP(A27,počty!$K$6:$EV$175,59,0)</f>
        <v>x</v>
      </c>
      <c r="I27" s="109"/>
      <c r="J27" s="109"/>
    </row>
    <row r="28" spans="1:10" s="60" customFormat="1" ht="14.25" customHeight="1">
      <c r="A28" s="60">
        <v>23</v>
      </c>
      <c r="B28" s="106">
        <f>VLOOKUP(A28,počty!$K$6:$EV$175,60,0)</f>
        <v>0</v>
      </c>
      <c r="C28" s="106">
        <f>VLOOKUP(A28,počty!$K$6:$EV$175,29,0)</f>
        <v>0</v>
      </c>
      <c r="D28" s="99">
        <f>VLOOKUP(A28,počty!$K$6:$EV$175,30,0)</f>
        <v>0</v>
      </c>
      <c r="E28" s="99">
        <f>VLOOKUP(A28,počty!$K$6:$EV$175,31,0)</f>
        <v>0</v>
      </c>
      <c r="F28" s="99">
        <f>VLOOKUP(A28,počty!$K$6:$EV$175,32,0)</f>
        <v>0</v>
      </c>
      <c r="G28" s="107" t="str">
        <f>VLOOKUP(A28,počty!$K$6:$EV$175,58,0)</f>
        <v>x</v>
      </c>
      <c r="H28" s="108" t="str">
        <f>VLOOKUP(A28,počty!$K$6:$EV$175,59,0)</f>
        <v>x</v>
      </c>
      <c r="I28" s="109"/>
      <c r="J28" s="109"/>
    </row>
    <row r="29" spans="1:10" s="60" customFormat="1" ht="14.25" customHeight="1">
      <c r="A29" s="60">
        <v>24</v>
      </c>
      <c r="B29" s="106">
        <f>VLOOKUP(A29,počty!$K$6:$EV$175,60,0)</f>
        <v>0</v>
      </c>
      <c r="C29" s="106">
        <f>VLOOKUP(A29,počty!$K$6:$EV$175,29,0)</f>
        <v>0</v>
      </c>
      <c r="D29" s="99">
        <f>VLOOKUP(A29,počty!$K$6:$EV$175,30,0)</f>
        <v>0</v>
      </c>
      <c r="E29" s="99">
        <f>VLOOKUP(A29,počty!$K$6:$EV$175,31,0)</f>
        <v>0</v>
      </c>
      <c r="F29" s="99">
        <f>VLOOKUP(A29,počty!$K$6:$EV$175,32,0)</f>
        <v>0</v>
      </c>
      <c r="G29" s="107" t="str">
        <f>VLOOKUP(A29,počty!$K$6:$EV$175,58,0)</f>
        <v>x</v>
      </c>
      <c r="H29" s="108" t="str">
        <f>VLOOKUP(A29,počty!$K$6:$EV$175,59,0)</f>
        <v>x</v>
      </c>
      <c r="I29" s="109"/>
      <c r="J29" s="109"/>
    </row>
    <row r="30" spans="1:10" s="60" customFormat="1" ht="14.25" customHeight="1">
      <c r="A30" s="60">
        <v>25</v>
      </c>
      <c r="B30" s="106">
        <f>VLOOKUP(A30,počty!$K$6:$EV$175,60,0)</f>
        <v>0</v>
      </c>
      <c r="C30" s="106">
        <f>VLOOKUP(A30,počty!$K$6:$EV$175,29,0)</f>
        <v>0</v>
      </c>
      <c r="D30" s="99">
        <f>VLOOKUP(A30,počty!$K$6:$EV$175,30,0)</f>
        <v>0</v>
      </c>
      <c r="E30" s="99">
        <f>VLOOKUP(A30,počty!$K$6:$EV$175,31,0)</f>
        <v>0</v>
      </c>
      <c r="F30" s="99">
        <f>VLOOKUP(A30,počty!$K$6:$EV$175,32,0)</f>
        <v>0</v>
      </c>
      <c r="G30" s="107" t="str">
        <f>VLOOKUP(A30,počty!$K$6:$EV$175,58,0)</f>
        <v>x</v>
      </c>
      <c r="H30" s="108" t="str">
        <f>VLOOKUP(A30,počty!$K$6:$EV$175,59,0)</f>
        <v>x</v>
      </c>
      <c r="I30" s="109"/>
      <c r="J30" s="109"/>
    </row>
    <row r="31" spans="1:10" s="60" customFormat="1" ht="14.25" customHeight="1">
      <c r="A31" s="60">
        <v>26</v>
      </c>
      <c r="B31" s="106">
        <f>VLOOKUP(A31,počty!$K$6:$EV$175,60,0)</f>
        <v>0</v>
      </c>
      <c r="C31" s="106">
        <f>VLOOKUP(A31,počty!$K$6:$EV$175,29,0)</f>
        <v>0</v>
      </c>
      <c r="D31" s="99">
        <f>VLOOKUP(A31,počty!$K$6:$EV$175,30,0)</f>
        <v>0</v>
      </c>
      <c r="E31" s="99">
        <f>VLOOKUP(A31,počty!$K$6:$EV$175,31,0)</f>
        <v>0</v>
      </c>
      <c r="F31" s="99">
        <f>VLOOKUP(A31,počty!$K$6:$EV$175,32,0)</f>
        <v>0</v>
      </c>
      <c r="G31" s="107" t="str">
        <f>VLOOKUP(A31,počty!$K$6:$EV$175,58,0)</f>
        <v>x</v>
      </c>
      <c r="H31" s="108" t="str">
        <f>VLOOKUP(A31,počty!$K$6:$EV$175,59,0)</f>
        <v>x</v>
      </c>
      <c r="I31" s="109"/>
      <c r="J31" s="109"/>
    </row>
    <row r="32" spans="1:10" s="60" customFormat="1" ht="14.25" customHeight="1">
      <c r="A32" s="60">
        <v>27</v>
      </c>
      <c r="B32" s="106">
        <f>VLOOKUP(A32,počty!$K$6:$EV$175,60,0)</f>
        <v>0</v>
      </c>
      <c r="C32" s="106">
        <f>VLOOKUP(A32,počty!$K$6:$EV$175,29,0)</f>
        <v>0</v>
      </c>
      <c r="D32" s="99">
        <f>VLOOKUP(A32,počty!$K$6:$EV$175,30,0)</f>
        <v>0</v>
      </c>
      <c r="E32" s="99">
        <f>VLOOKUP(A32,počty!$K$6:$EV$175,31,0)</f>
        <v>0</v>
      </c>
      <c r="F32" s="99">
        <f>VLOOKUP(A32,počty!$K$6:$EV$175,32,0)</f>
        <v>0</v>
      </c>
      <c r="G32" s="107" t="str">
        <f>VLOOKUP(A32,počty!$K$6:$EV$175,58,0)</f>
        <v>x</v>
      </c>
      <c r="H32" s="108" t="str">
        <f>VLOOKUP(A32,počty!$K$6:$EV$175,59,0)</f>
        <v>x</v>
      </c>
      <c r="I32" s="109"/>
      <c r="J32" s="109"/>
    </row>
    <row r="33" spans="1:10" s="60" customFormat="1" ht="14.25" customHeight="1">
      <c r="A33" s="60">
        <v>28</v>
      </c>
      <c r="B33" s="106">
        <f>VLOOKUP(A33,počty!$K$6:$EV$175,60,0)</f>
        <v>0</v>
      </c>
      <c r="C33" s="106">
        <f>VLOOKUP(A33,počty!$K$6:$EV$175,29,0)</f>
        <v>0</v>
      </c>
      <c r="D33" s="99">
        <f>VLOOKUP(A33,počty!$K$6:$EV$175,30,0)</f>
        <v>0</v>
      </c>
      <c r="E33" s="99">
        <f>VLOOKUP(A33,počty!$K$6:$EV$175,31,0)</f>
        <v>0</v>
      </c>
      <c r="F33" s="99">
        <f>VLOOKUP(A33,počty!$K$6:$EV$175,32,0)</f>
        <v>0</v>
      </c>
      <c r="G33" s="107" t="str">
        <f>VLOOKUP(A33,počty!$K$6:$EV$175,58,0)</f>
        <v>x</v>
      </c>
      <c r="H33" s="108" t="str">
        <f>VLOOKUP(A33,počty!$K$6:$EV$175,59,0)</f>
        <v>x</v>
      </c>
      <c r="I33" s="109"/>
      <c r="J33" s="109"/>
    </row>
    <row r="34" spans="1:10" s="60" customFormat="1" ht="14.25" customHeight="1">
      <c r="A34" s="60">
        <v>29</v>
      </c>
      <c r="B34" s="106">
        <f>VLOOKUP(A34,počty!$K$6:$EV$175,60,0)</f>
        <v>0</v>
      </c>
      <c r="C34" s="106">
        <f>VLOOKUP(A34,počty!$K$6:$EV$175,29,0)</f>
        <v>0</v>
      </c>
      <c r="D34" s="99">
        <f>VLOOKUP(A34,počty!$K$6:$EV$175,30,0)</f>
        <v>0</v>
      </c>
      <c r="E34" s="99">
        <f>VLOOKUP(A34,počty!$K$6:$EV$175,31,0)</f>
        <v>0</v>
      </c>
      <c r="F34" s="99">
        <f>VLOOKUP(A34,počty!$K$6:$EV$175,32,0)</f>
        <v>0</v>
      </c>
      <c r="G34" s="107" t="str">
        <f>VLOOKUP(A34,počty!$K$6:$EV$175,58,0)</f>
        <v>x</v>
      </c>
      <c r="H34" s="108" t="str">
        <f>VLOOKUP(A34,počty!$K$6:$EV$175,59,0)</f>
        <v>x</v>
      </c>
      <c r="I34" s="109"/>
      <c r="J34" s="109"/>
    </row>
    <row r="35" spans="1:10" s="60" customFormat="1" ht="14.25" customHeight="1">
      <c r="A35" s="60">
        <v>30</v>
      </c>
      <c r="B35" s="106">
        <f>VLOOKUP(A35,počty!$K$6:$EV$175,60,0)</f>
        <v>0</v>
      </c>
      <c r="C35" s="106">
        <f>VLOOKUP(A35,počty!$K$6:$EV$175,29,0)</f>
        <v>0</v>
      </c>
      <c r="D35" s="99">
        <f>VLOOKUP(A35,počty!$K$6:$EV$175,30,0)</f>
        <v>0</v>
      </c>
      <c r="E35" s="99">
        <f>VLOOKUP(A35,počty!$K$6:$EV$175,31,0)</f>
        <v>0</v>
      </c>
      <c r="F35" s="99">
        <f>VLOOKUP(A35,počty!$K$6:$EV$175,32,0)</f>
        <v>0</v>
      </c>
      <c r="G35" s="107" t="str">
        <f>VLOOKUP(A35,počty!$K$6:$EV$175,58,0)</f>
        <v>x</v>
      </c>
      <c r="H35" s="108" t="str">
        <f>VLOOKUP(A35,počty!$K$6:$EV$175,59,0)</f>
        <v>x</v>
      </c>
      <c r="I35" s="109"/>
      <c r="J35" s="109"/>
    </row>
    <row r="36" spans="1:10" s="60" customFormat="1" ht="14.25" customHeight="1">
      <c r="A36" s="60">
        <v>31</v>
      </c>
      <c r="B36" s="106">
        <f>VLOOKUP(A36,počty!$K$6:$EV$175,60,0)</f>
        <v>0</v>
      </c>
      <c r="C36" s="106">
        <f>VLOOKUP(A36,počty!$K$6:$EV$175,29,0)</f>
        <v>0</v>
      </c>
      <c r="D36" s="99">
        <f>VLOOKUP(A36,počty!$K$6:$EV$175,30,0)</f>
        <v>0</v>
      </c>
      <c r="E36" s="99">
        <f>VLOOKUP(A36,počty!$K$6:$EV$175,31,0)</f>
        <v>0</v>
      </c>
      <c r="F36" s="99">
        <f>VLOOKUP(A36,počty!$K$6:$EV$175,32,0)</f>
        <v>0</v>
      </c>
      <c r="G36" s="107" t="str">
        <f>VLOOKUP(A36,počty!$K$6:$EV$175,58,0)</f>
        <v>x</v>
      </c>
      <c r="H36" s="108" t="str">
        <f>VLOOKUP(A36,počty!$K$6:$EV$175,59,0)</f>
        <v>x</v>
      </c>
      <c r="I36" s="109"/>
      <c r="J36" s="109"/>
    </row>
    <row r="37" spans="1:10" s="60" customFormat="1" ht="14.25" customHeight="1">
      <c r="A37" s="60">
        <v>32</v>
      </c>
      <c r="B37" s="106">
        <f>VLOOKUP(A37,počty!$K$6:$EV$175,60,0)</f>
        <v>0</v>
      </c>
      <c r="C37" s="106">
        <f>VLOOKUP(A37,počty!$K$6:$EV$175,29,0)</f>
        <v>0</v>
      </c>
      <c r="D37" s="99">
        <f>VLOOKUP(A37,počty!$K$6:$EV$175,30,0)</f>
        <v>0</v>
      </c>
      <c r="E37" s="99">
        <f>VLOOKUP(A37,počty!$K$6:$EV$175,31,0)</f>
        <v>0</v>
      </c>
      <c r="F37" s="99">
        <f>VLOOKUP(A37,počty!$K$6:$EV$175,32,0)</f>
        <v>0</v>
      </c>
      <c r="G37" s="107" t="str">
        <f>VLOOKUP(A37,počty!$K$6:$EV$175,58,0)</f>
        <v>x</v>
      </c>
      <c r="H37" s="108" t="str">
        <f>VLOOKUP(A37,počty!$K$6:$EV$175,59,0)</f>
        <v>x</v>
      </c>
      <c r="I37" s="109"/>
      <c r="J37" s="109"/>
    </row>
    <row r="38" spans="1:10" s="60" customFormat="1" ht="14.25" customHeight="1">
      <c r="A38" s="60">
        <v>33</v>
      </c>
      <c r="B38" s="106">
        <f>VLOOKUP(A38,počty!$K$6:$EV$175,60,0)</f>
        <v>0</v>
      </c>
      <c r="C38" s="106">
        <f>VLOOKUP(A38,počty!$K$6:$EV$175,29,0)</f>
        <v>0</v>
      </c>
      <c r="D38" s="99">
        <f>VLOOKUP(A38,počty!$K$6:$EV$175,30,0)</f>
        <v>0</v>
      </c>
      <c r="E38" s="99">
        <f>VLOOKUP(A38,počty!$K$6:$EV$175,31,0)</f>
        <v>0</v>
      </c>
      <c r="F38" s="99">
        <f>VLOOKUP(A38,počty!$K$6:$EV$175,32,0)</f>
        <v>0</v>
      </c>
      <c r="G38" s="107" t="str">
        <f>VLOOKUP(A38,počty!$K$6:$EV$175,58,0)</f>
        <v>x</v>
      </c>
      <c r="H38" s="108" t="str">
        <f>VLOOKUP(A38,počty!$K$6:$EV$175,59,0)</f>
        <v>x</v>
      </c>
      <c r="I38" s="109"/>
      <c r="J38" s="109"/>
    </row>
    <row r="39" spans="1:10" s="60" customFormat="1" ht="14.25" customHeight="1">
      <c r="A39" s="60">
        <v>34</v>
      </c>
      <c r="B39" s="106">
        <f>VLOOKUP(A39,počty!$K$6:$EV$175,60,0)</f>
        <v>0</v>
      </c>
      <c r="C39" s="106">
        <f>VLOOKUP(A39,počty!$K$6:$EV$175,29,0)</f>
        <v>0</v>
      </c>
      <c r="D39" s="99">
        <f>VLOOKUP(A39,počty!$K$6:$EV$175,30,0)</f>
        <v>0</v>
      </c>
      <c r="E39" s="99">
        <f>VLOOKUP(A39,počty!$K$6:$EV$175,31,0)</f>
        <v>0</v>
      </c>
      <c r="F39" s="99">
        <f>VLOOKUP(A39,počty!$K$6:$EV$175,32,0)</f>
        <v>0</v>
      </c>
      <c r="G39" s="107" t="str">
        <f>VLOOKUP(A39,počty!$K$6:$EV$175,58,0)</f>
        <v>x</v>
      </c>
      <c r="H39" s="108" t="str">
        <f>VLOOKUP(A39,počty!$K$6:$EV$175,59,0)</f>
        <v>x</v>
      </c>
      <c r="I39" s="109"/>
      <c r="J39" s="109"/>
    </row>
    <row r="40" spans="1:10" s="60" customFormat="1" ht="14.25" customHeight="1">
      <c r="A40" s="60">
        <v>35</v>
      </c>
      <c r="B40" s="106">
        <f>VLOOKUP(A40,počty!$K$6:$EV$175,60,0)</f>
        <v>0</v>
      </c>
      <c r="C40" s="106">
        <f>VLOOKUP(A40,počty!$K$6:$EV$175,29,0)</f>
        <v>0</v>
      </c>
      <c r="D40" s="99">
        <f>VLOOKUP(A40,počty!$K$6:$EV$175,30,0)</f>
        <v>0</v>
      </c>
      <c r="E40" s="99">
        <f>VLOOKUP(A40,počty!$K$6:$EV$175,31,0)</f>
        <v>0</v>
      </c>
      <c r="F40" s="99">
        <f>VLOOKUP(A40,počty!$K$6:$EV$175,32,0)</f>
        <v>0</v>
      </c>
      <c r="G40" s="107" t="str">
        <f>VLOOKUP(A40,počty!$K$6:$EV$175,58,0)</f>
        <v>x</v>
      </c>
      <c r="H40" s="108" t="str">
        <f>VLOOKUP(A40,počty!$K$6:$EV$175,59,0)</f>
        <v>x</v>
      </c>
      <c r="I40" s="109"/>
      <c r="J40" s="109"/>
    </row>
    <row r="41" spans="1:10" s="60" customFormat="1" ht="14.25" customHeight="1">
      <c r="A41" s="60">
        <v>36</v>
      </c>
      <c r="B41" s="106">
        <f>VLOOKUP(A41,počty!$K$6:$EV$175,60,0)</f>
        <v>0</v>
      </c>
      <c r="C41" s="106">
        <f>VLOOKUP(A41,počty!$K$6:$EV$175,29,0)</f>
        <v>0</v>
      </c>
      <c r="D41" s="99">
        <f>VLOOKUP(A41,počty!$K$6:$EV$175,30,0)</f>
        <v>0</v>
      </c>
      <c r="E41" s="99">
        <f>VLOOKUP(A41,počty!$K$6:$EV$175,31,0)</f>
        <v>0</v>
      </c>
      <c r="F41" s="99">
        <f>VLOOKUP(A41,počty!$K$6:$EV$175,32,0)</f>
        <v>0</v>
      </c>
      <c r="G41" s="107" t="str">
        <f>VLOOKUP(A41,počty!$K$6:$EV$175,58,0)</f>
        <v>x</v>
      </c>
      <c r="H41" s="108" t="str">
        <f>VLOOKUP(A41,počty!$K$6:$EV$175,59,0)</f>
        <v>x</v>
      </c>
      <c r="I41" s="109"/>
      <c r="J41" s="109"/>
    </row>
    <row r="42" spans="1:10" s="60" customFormat="1" ht="14.25" customHeight="1">
      <c r="A42" s="60">
        <v>37</v>
      </c>
      <c r="B42" s="106">
        <f>VLOOKUP(A42,počty!$K$6:$EV$175,60,0)</f>
        <v>0</v>
      </c>
      <c r="C42" s="106">
        <f>VLOOKUP(A42,počty!$K$6:$EV$175,29,0)</f>
        <v>0</v>
      </c>
      <c r="D42" s="99">
        <f>VLOOKUP(A42,počty!$K$6:$EV$175,30,0)</f>
        <v>0</v>
      </c>
      <c r="E42" s="99">
        <f>VLOOKUP(A42,počty!$K$6:$EV$175,31,0)</f>
        <v>0</v>
      </c>
      <c r="F42" s="99">
        <f>VLOOKUP(A42,počty!$K$6:$EV$175,32,0)</f>
        <v>0</v>
      </c>
      <c r="G42" s="107" t="str">
        <f>VLOOKUP(A42,počty!$K$6:$EV$175,58,0)</f>
        <v>x</v>
      </c>
      <c r="H42" s="108" t="str">
        <f>VLOOKUP(A42,počty!$K$6:$EV$175,59,0)</f>
        <v>x</v>
      </c>
      <c r="I42" s="109"/>
      <c r="J42" s="109"/>
    </row>
    <row r="43" spans="1:10" s="60" customFormat="1" ht="14.25" customHeight="1">
      <c r="A43" s="60">
        <v>38</v>
      </c>
      <c r="B43" s="106">
        <f>VLOOKUP(A43,počty!$K$6:$EV$175,60,0)</f>
        <v>0</v>
      </c>
      <c r="C43" s="106">
        <f>VLOOKUP(A43,počty!$K$6:$EV$175,29,0)</f>
        <v>0</v>
      </c>
      <c r="D43" s="99">
        <f>VLOOKUP(A43,počty!$K$6:$EV$175,30,0)</f>
        <v>0</v>
      </c>
      <c r="E43" s="99">
        <f>VLOOKUP(A43,počty!$K$6:$EV$175,31,0)</f>
        <v>0</v>
      </c>
      <c r="F43" s="99">
        <f>VLOOKUP(A43,počty!$K$6:$EV$175,32,0)</f>
        <v>0</v>
      </c>
      <c r="G43" s="107" t="str">
        <f>VLOOKUP(A43,počty!$K$6:$EV$175,58,0)</f>
        <v>x</v>
      </c>
      <c r="H43" s="108" t="str">
        <f>VLOOKUP(A43,počty!$K$6:$EV$175,59,0)</f>
        <v>x</v>
      </c>
      <c r="I43" s="109"/>
      <c r="J43" s="109"/>
    </row>
    <row r="44" spans="1:10" s="60" customFormat="1" ht="14.25" customHeight="1">
      <c r="A44" s="60">
        <v>39</v>
      </c>
      <c r="B44" s="106">
        <f>VLOOKUP(A44,počty!$K$6:$EV$175,60,0)</f>
        <v>0</v>
      </c>
      <c r="C44" s="106">
        <f>VLOOKUP(A44,počty!$K$6:$EV$175,29,0)</f>
        <v>0</v>
      </c>
      <c r="D44" s="99">
        <f>VLOOKUP(A44,počty!$K$6:$EV$175,30,0)</f>
        <v>0</v>
      </c>
      <c r="E44" s="99">
        <f>VLOOKUP(A44,počty!$K$6:$EV$175,31,0)</f>
        <v>0</v>
      </c>
      <c r="F44" s="99">
        <f>VLOOKUP(A44,počty!$K$6:$EV$175,32,0)</f>
        <v>0</v>
      </c>
      <c r="G44" s="107" t="str">
        <f>VLOOKUP(A44,počty!$K$6:$EV$175,58,0)</f>
        <v>x</v>
      </c>
      <c r="H44" s="108" t="str">
        <f>VLOOKUP(A44,počty!$K$6:$EV$175,59,0)</f>
        <v>x</v>
      </c>
      <c r="I44" s="109"/>
      <c r="J44" s="109"/>
    </row>
    <row r="45" spans="1:10" s="60" customFormat="1" ht="14.25" customHeight="1">
      <c r="A45" s="60">
        <v>40</v>
      </c>
      <c r="B45" s="106">
        <f>VLOOKUP(A45,počty!$K$6:$EV$175,60,0)</f>
        <v>0</v>
      </c>
      <c r="C45" s="106">
        <f>VLOOKUP(A45,počty!$K$6:$EV$175,29,0)</f>
        <v>0</v>
      </c>
      <c r="D45" s="99">
        <f>VLOOKUP(A45,počty!$K$6:$EV$175,30,0)</f>
        <v>0</v>
      </c>
      <c r="E45" s="99">
        <f>VLOOKUP(A45,počty!$K$6:$EV$175,31,0)</f>
        <v>0</v>
      </c>
      <c r="F45" s="99">
        <f>VLOOKUP(A45,počty!$K$6:$EV$175,32,0)</f>
        <v>0</v>
      </c>
      <c r="G45" s="107" t="str">
        <f>VLOOKUP(A45,počty!$K$6:$EV$175,58,0)</f>
        <v>x</v>
      </c>
      <c r="H45" s="108" t="str">
        <f>VLOOKUP(A45,počty!$K$6:$EV$175,59,0)</f>
        <v>x</v>
      </c>
      <c r="I45" s="109"/>
      <c r="J45" s="109"/>
    </row>
    <row r="46" spans="1:10" s="60" customFormat="1" ht="14.25" customHeight="1">
      <c r="A46" s="60">
        <v>41</v>
      </c>
      <c r="B46" s="106">
        <f>VLOOKUP(A46,počty!$K$6:$EV$175,60,0)</f>
        <v>0</v>
      </c>
      <c r="C46" s="106">
        <f>VLOOKUP(A46,počty!$K$6:$EV$175,29,0)</f>
        <v>0</v>
      </c>
      <c r="D46" s="99">
        <f>VLOOKUP(A46,počty!$K$6:$EV$175,30,0)</f>
        <v>0</v>
      </c>
      <c r="E46" s="99">
        <f>VLOOKUP(A46,počty!$K$6:$EV$175,31,0)</f>
        <v>0</v>
      </c>
      <c r="F46" s="99">
        <f>VLOOKUP(A46,počty!$K$6:$EV$175,32,0)</f>
        <v>0</v>
      </c>
      <c r="G46" s="107" t="str">
        <f>VLOOKUP(A46,počty!$K$6:$EV$175,58,0)</f>
        <v>x</v>
      </c>
      <c r="H46" s="108" t="str">
        <f>VLOOKUP(A46,počty!$K$6:$EV$175,59,0)</f>
        <v>x</v>
      </c>
      <c r="I46" s="109"/>
      <c r="J46" s="109"/>
    </row>
    <row r="47" spans="1:10" s="60" customFormat="1" ht="14.25" customHeight="1">
      <c r="A47" s="60">
        <v>42</v>
      </c>
      <c r="B47" s="106">
        <f>VLOOKUP(A47,počty!$K$6:$EV$175,60,0)</f>
        <v>0</v>
      </c>
      <c r="C47" s="106">
        <f>VLOOKUP(A47,počty!$K$6:$EV$175,29,0)</f>
        <v>0</v>
      </c>
      <c r="D47" s="99">
        <f>VLOOKUP(A47,počty!$K$6:$EV$175,30,0)</f>
        <v>0</v>
      </c>
      <c r="E47" s="99">
        <f>VLOOKUP(A47,počty!$K$6:$EV$175,31,0)</f>
        <v>0</v>
      </c>
      <c r="F47" s="99">
        <f>VLOOKUP(A47,počty!$K$6:$EV$175,32,0)</f>
        <v>0</v>
      </c>
      <c r="G47" s="107" t="str">
        <f>VLOOKUP(A47,počty!$K$6:$EV$175,58,0)</f>
        <v>x</v>
      </c>
      <c r="H47" s="108" t="str">
        <f>VLOOKUP(A47,počty!$K$6:$EV$175,59,0)</f>
        <v>x</v>
      </c>
      <c r="I47" s="109"/>
      <c r="J47" s="109"/>
    </row>
    <row r="48" spans="1:10" s="60" customFormat="1" ht="14.25" customHeight="1">
      <c r="A48" s="60">
        <v>43</v>
      </c>
      <c r="B48" s="106">
        <f>VLOOKUP(A48,počty!$K$6:$EV$175,60,0)</f>
        <v>0</v>
      </c>
      <c r="C48" s="106">
        <f>VLOOKUP(A48,počty!$K$6:$EV$175,29,0)</f>
        <v>0</v>
      </c>
      <c r="D48" s="99">
        <f>VLOOKUP(A48,počty!$K$6:$EV$175,30,0)</f>
        <v>0</v>
      </c>
      <c r="E48" s="99">
        <f>VLOOKUP(A48,počty!$K$6:$EV$175,31,0)</f>
        <v>0</v>
      </c>
      <c r="F48" s="99">
        <f>VLOOKUP(A48,počty!$K$6:$EV$175,32,0)</f>
        <v>0</v>
      </c>
      <c r="G48" s="107" t="str">
        <f>VLOOKUP(A48,počty!$K$6:$EV$175,58,0)</f>
        <v>x</v>
      </c>
      <c r="H48" s="108" t="str">
        <f>VLOOKUP(A48,počty!$K$6:$EV$175,59,0)</f>
        <v>x</v>
      </c>
      <c r="I48" s="109"/>
      <c r="J48" s="109"/>
    </row>
    <row r="49" spans="1:10" s="60" customFormat="1" ht="14.25" customHeight="1">
      <c r="A49" s="60">
        <v>44</v>
      </c>
      <c r="B49" s="106">
        <f>VLOOKUP(A49,počty!$K$6:$EV$175,60,0)</f>
        <v>0</v>
      </c>
      <c r="C49" s="106">
        <f>VLOOKUP(A49,počty!$K$6:$EV$175,29,0)</f>
        <v>0</v>
      </c>
      <c r="D49" s="99">
        <f>VLOOKUP(A49,počty!$K$6:$EV$175,30,0)</f>
        <v>0</v>
      </c>
      <c r="E49" s="99">
        <f>VLOOKUP(A49,počty!$K$6:$EV$175,31,0)</f>
        <v>0</v>
      </c>
      <c r="F49" s="99">
        <f>VLOOKUP(A49,počty!$K$6:$EV$175,32,0)</f>
        <v>0</v>
      </c>
      <c r="G49" s="107" t="str">
        <f>VLOOKUP(A49,počty!$K$6:$EV$175,58,0)</f>
        <v>x</v>
      </c>
      <c r="H49" s="108" t="str">
        <f>VLOOKUP(A49,počty!$K$6:$EV$175,59,0)</f>
        <v>x</v>
      </c>
      <c r="I49" s="109"/>
      <c r="J49" s="109"/>
    </row>
    <row r="50" spans="1:10" s="60" customFormat="1" ht="14.25" customHeight="1">
      <c r="A50" s="60">
        <v>45</v>
      </c>
      <c r="B50" s="106">
        <f>VLOOKUP(A50,počty!$K$6:$EV$175,60,0)</f>
        <v>0</v>
      </c>
      <c r="C50" s="106">
        <f>VLOOKUP(A50,počty!$K$6:$EV$175,29,0)</f>
        <v>0</v>
      </c>
      <c r="D50" s="99">
        <f>VLOOKUP(A50,počty!$K$6:$EV$175,30,0)</f>
        <v>0</v>
      </c>
      <c r="E50" s="99">
        <f>VLOOKUP(A50,počty!$K$6:$EV$175,31,0)</f>
        <v>0</v>
      </c>
      <c r="F50" s="99">
        <f>VLOOKUP(A50,počty!$K$6:$EV$175,32,0)</f>
        <v>0</v>
      </c>
      <c r="G50" s="107" t="str">
        <f>VLOOKUP(A50,počty!$K$6:$EV$175,58,0)</f>
        <v>x</v>
      </c>
      <c r="H50" s="108" t="str">
        <f>VLOOKUP(A50,počty!$K$6:$EV$175,59,0)</f>
        <v>x</v>
      </c>
      <c r="I50" s="109"/>
      <c r="J50" s="109"/>
    </row>
    <row r="51" spans="1:10" s="60" customFormat="1" ht="14.25" customHeight="1">
      <c r="A51" s="60">
        <v>46</v>
      </c>
      <c r="B51" s="106">
        <f>VLOOKUP(A51,počty!$K$6:$EV$175,60,0)</f>
        <v>0</v>
      </c>
      <c r="C51" s="106">
        <f>VLOOKUP(A51,počty!$K$6:$EV$175,29,0)</f>
        <v>0</v>
      </c>
      <c r="D51" s="99">
        <f>VLOOKUP(A51,počty!$K$6:$EV$175,30,0)</f>
        <v>0</v>
      </c>
      <c r="E51" s="99">
        <f>VLOOKUP(A51,počty!$K$6:$EV$175,31,0)</f>
        <v>0</v>
      </c>
      <c r="F51" s="99">
        <f>VLOOKUP(A51,počty!$K$6:$EV$175,32,0)</f>
        <v>0</v>
      </c>
      <c r="G51" s="107" t="str">
        <f>VLOOKUP(A51,počty!$K$6:$EV$175,58,0)</f>
        <v>x</v>
      </c>
      <c r="H51" s="108" t="str">
        <f>VLOOKUP(A51,počty!$K$6:$EV$175,59,0)</f>
        <v>x</v>
      </c>
      <c r="I51" s="109"/>
      <c r="J51" s="109"/>
    </row>
    <row r="52" spans="1:10" s="60" customFormat="1" ht="14.25" customHeight="1">
      <c r="A52" s="60">
        <v>47</v>
      </c>
      <c r="B52" s="106">
        <f>VLOOKUP(A52,počty!$K$6:$EV$175,60,0)</f>
        <v>0</v>
      </c>
      <c r="C52" s="106">
        <f>VLOOKUP(A52,počty!$K$6:$EV$175,29,0)</f>
        <v>0</v>
      </c>
      <c r="D52" s="99">
        <f>VLOOKUP(A52,počty!$K$6:$EV$175,30,0)</f>
        <v>0</v>
      </c>
      <c r="E52" s="99">
        <f>VLOOKUP(A52,počty!$K$6:$EV$175,31,0)</f>
        <v>0</v>
      </c>
      <c r="F52" s="99">
        <f>VLOOKUP(A52,počty!$K$6:$EV$175,32,0)</f>
        <v>0</v>
      </c>
      <c r="G52" s="107" t="str">
        <f>VLOOKUP(A52,počty!$K$6:$EV$175,58,0)</f>
        <v>x</v>
      </c>
      <c r="H52" s="108" t="str">
        <f>VLOOKUP(A52,počty!$K$6:$EV$175,59,0)</f>
        <v>x</v>
      </c>
      <c r="I52" s="109"/>
      <c r="J52" s="109"/>
    </row>
    <row r="53" spans="1:10" s="60" customFormat="1" ht="14.25" customHeight="1">
      <c r="A53" s="60">
        <v>48</v>
      </c>
      <c r="B53" s="106">
        <f>VLOOKUP(A53,počty!$K$6:$EV$175,60,0)</f>
        <v>0</v>
      </c>
      <c r="C53" s="106">
        <f>VLOOKUP(A53,počty!$K$6:$EV$175,29,0)</f>
        <v>0</v>
      </c>
      <c r="D53" s="99">
        <f>VLOOKUP(A53,počty!$K$6:$EV$175,30,0)</f>
        <v>0</v>
      </c>
      <c r="E53" s="99">
        <f>VLOOKUP(A53,počty!$K$6:$EV$175,31,0)</f>
        <v>0</v>
      </c>
      <c r="F53" s="99">
        <f>VLOOKUP(A53,počty!$K$6:$EV$175,32,0)</f>
        <v>0</v>
      </c>
      <c r="G53" s="107" t="str">
        <f>VLOOKUP(A53,počty!$K$6:$EV$175,58,0)</f>
        <v>x</v>
      </c>
      <c r="H53" s="108" t="str">
        <f>VLOOKUP(A53,počty!$K$6:$EV$175,59,0)</f>
        <v>x</v>
      </c>
      <c r="I53" s="109"/>
      <c r="J53" s="109"/>
    </row>
    <row r="54" spans="1:10" s="60" customFormat="1" ht="14.25" customHeight="1">
      <c r="A54" s="60">
        <v>49</v>
      </c>
      <c r="B54" s="106">
        <f>VLOOKUP(A54,počty!$K$6:$EV$175,60,0)</f>
        <v>0</v>
      </c>
      <c r="C54" s="106">
        <f>VLOOKUP(A54,počty!$K$6:$EV$175,29,0)</f>
        <v>0</v>
      </c>
      <c r="D54" s="99">
        <f>VLOOKUP(A54,počty!$K$6:$EV$175,30,0)</f>
        <v>0</v>
      </c>
      <c r="E54" s="99">
        <f>VLOOKUP(A54,počty!$K$6:$EV$175,31,0)</f>
        <v>0</v>
      </c>
      <c r="F54" s="99">
        <f>VLOOKUP(A54,počty!$K$6:$EV$175,32,0)</f>
        <v>0</v>
      </c>
      <c r="G54" s="107" t="str">
        <f>VLOOKUP(A54,počty!$K$6:$EV$175,58,0)</f>
        <v>x</v>
      </c>
      <c r="H54" s="108" t="str">
        <f>VLOOKUP(A54,počty!$K$6:$EV$175,59,0)</f>
        <v>x</v>
      </c>
      <c r="I54" s="109"/>
      <c r="J54" s="109"/>
    </row>
    <row r="55" spans="1:10" s="60" customFormat="1" ht="14.25" customHeight="1">
      <c r="A55" s="60">
        <v>50</v>
      </c>
      <c r="B55" s="106">
        <f>VLOOKUP(A55,počty!$K$6:$EV$175,60,0)</f>
        <v>0</v>
      </c>
      <c r="C55" s="106">
        <f>VLOOKUP(A55,počty!$K$6:$EV$175,29,0)</f>
        <v>0</v>
      </c>
      <c r="D55" s="99">
        <f>VLOOKUP(A55,počty!$K$6:$EV$175,30,0)</f>
        <v>0</v>
      </c>
      <c r="E55" s="99">
        <f>VLOOKUP(A55,počty!$K$6:$EV$175,31,0)</f>
        <v>0</v>
      </c>
      <c r="F55" s="99">
        <f>VLOOKUP(A55,počty!$K$6:$EV$175,32,0)</f>
        <v>0</v>
      </c>
      <c r="G55" s="107" t="str">
        <f>VLOOKUP(A55,počty!$K$6:$EV$175,58,0)</f>
        <v>x</v>
      </c>
      <c r="H55" s="108" t="str">
        <f>VLOOKUP(A55,počty!$K$6:$EV$175,59,0)</f>
        <v>x</v>
      </c>
      <c r="I55" s="109"/>
      <c r="J55" s="109"/>
    </row>
    <row r="56" spans="1:10" s="60" customFormat="1" ht="14.25" customHeight="1">
      <c r="A56" s="60">
        <v>51</v>
      </c>
      <c r="B56" s="106">
        <f>VLOOKUP(A56,počty!$K$6:$EV$175,60,0)</f>
        <v>0</v>
      </c>
      <c r="C56" s="106">
        <f>VLOOKUP(A56,počty!$K$6:$EV$175,29,0)</f>
        <v>0</v>
      </c>
      <c r="D56" s="99">
        <f>VLOOKUP(A56,počty!$K$6:$EV$175,30,0)</f>
        <v>0</v>
      </c>
      <c r="E56" s="99">
        <f>VLOOKUP(A56,počty!$K$6:$EV$175,31,0)</f>
        <v>0</v>
      </c>
      <c r="F56" s="99">
        <f>VLOOKUP(A56,počty!$K$6:$EV$175,32,0)</f>
        <v>0</v>
      </c>
      <c r="G56" s="107" t="str">
        <f>VLOOKUP(A56,počty!$K$6:$EV$175,58,0)</f>
        <v>x</v>
      </c>
      <c r="H56" s="108" t="str">
        <f>VLOOKUP(A56,počty!$K$6:$EV$175,59,0)</f>
        <v>x</v>
      </c>
      <c r="I56" s="109"/>
      <c r="J56" s="109"/>
    </row>
    <row r="57" spans="1:10" s="60" customFormat="1" ht="14.25" customHeight="1">
      <c r="A57" s="60">
        <v>52</v>
      </c>
      <c r="B57" s="106">
        <f>VLOOKUP(A57,počty!$K$6:$EV$175,60,0)</f>
        <v>0</v>
      </c>
      <c r="C57" s="106">
        <f>VLOOKUP(A57,počty!$K$6:$EV$175,29,0)</f>
        <v>0</v>
      </c>
      <c r="D57" s="99">
        <f>VLOOKUP(A57,počty!$K$6:$EV$175,30,0)</f>
        <v>0</v>
      </c>
      <c r="E57" s="99">
        <f>VLOOKUP(A57,počty!$K$6:$EV$175,31,0)</f>
        <v>0</v>
      </c>
      <c r="F57" s="99">
        <f>VLOOKUP(A57,počty!$K$6:$EV$175,32,0)</f>
        <v>0</v>
      </c>
      <c r="G57" s="107" t="str">
        <f>VLOOKUP(A57,počty!$K$6:$EV$175,58,0)</f>
        <v>x</v>
      </c>
      <c r="H57" s="108" t="str">
        <f>VLOOKUP(A57,počty!$K$6:$EV$175,59,0)</f>
        <v>x</v>
      </c>
      <c r="I57" s="109"/>
      <c r="J57" s="109"/>
    </row>
    <row r="58" spans="1:10" s="60" customFormat="1" ht="14.25" customHeight="1">
      <c r="A58" s="60">
        <v>53</v>
      </c>
      <c r="B58" s="106">
        <f>VLOOKUP(A58,počty!$K$6:$EV$175,60,0)</f>
        <v>0</v>
      </c>
      <c r="C58" s="106">
        <f>VLOOKUP(A58,počty!$K$6:$EV$175,29,0)</f>
        <v>0</v>
      </c>
      <c r="D58" s="99">
        <f>VLOOKUP(A58,počty!$K$6:$EV$175,30,0)</f>
        <v>0</v>
      </c>
      <c r="E58" s="99">
        <f>VLOOKUP(A58,počty!$K$6:$EV$175,31,0)</f>
        <v>0</v>
      </c>
      <c r="F58" s="99">
        <f>VLOOKUP(A58,počty!$K$6:$EV$175,32,0)</f>
        <v>0</v>
      </c>
      <c r="G58" s="107" t="str">
        <f>VLOOKUP(A58,počty!$K$6:$EV$175,58,0)</f>
        <v>x</v>
      </c>
      <c r="H58" s="108" t="str">
        <f>VLOOKUP(A58,počty!$K$6:$EV$175,59,0)</f>
        <v>x</v>
      </c>
      <c r="I58" s="109"/>
      <c r="J58" s="109"/>
    </row>
    <row r="59" spans="1:10" s="60" customFormat="1" ht="14.25" customHeight="1">
      <c r="A59" s="60">
        <v>54</v>
      </c>
      <c r="B59" s="106">
        <f>VLOOKUP(A59,počty!$K$6:$EV$175,60,0)</f>
        <v>0</v>
      </c>
      <c r="C59" s="106">
        <f>VLOOKUP(A59,počty!$K$6:$EV$175,29,0)</f>
        <v>0</v>
      </c>
      <c r="D59" s="99">
        <f>VLOOKUP(A59,počty!$K$6:$EV$175,30,0)</f>
        <v>0</v>
      </c>
      <c r="E59" s="99">
        <f>VLOOKUP(A59,počty!$K$6:$EV$175,31,0)</f>
        <v>0</v>
      </c>
      <c r="F59" s="99">
        <f>VLOOKUP(A59,počty!$K$6:$EV$175,32,0)</f>
        <v>0</v>
      </c>
      <c r="G59" s="107" t="str">
        <f>VLOOKUP(A59,počty!$K$6:$EV$175,58,0)</f>
        <v>x</v>
      </c>
      <c r="H59" s="108" t="str">
        <f>VLOOKUP(A59,počty!$K$6:$EV$175,59,0)</f>
        <v>x</v>
      </c>
      <c r="I59" s="109"/>
      <c r="J59" s="109"/>
    </row>
    <row r="60" spans="1:10" s="60" customFormat="1" ht="14.25" customHeight="1">
      <c r="A60" s="60">
        <v>55</v>
      </c>
      <c r="B60" s="106">
        <f>VLOOKUP(A60,počty!$K$6:$EV$175,60,0)</f>
        <v>0</v>
      </c>
      <c r="C60" s="106">
        <f>VLOOKUP(A60,počty!$K$6:$EV$175,29,0)</f>
        <v>0</v>
      </c>
      <c r="D60" s="99">
        <f>VLOOKUP(A60,počty!$K$6:$EV$175,30,0)</f>
        <v>0</v>
      </c>
      <c r="E60" s="99">
        <f>VLOOKUP(A60,počty!$K$6:$EV$175,31,0)</f>
        <v>0</v>
      </c>
      <c r="F60" s="99">
        <f>VLOOKUP(A60,počty!$K$6:$EV$175,32,0)</f>
        <v>0</v>
      </c>
      <c r="G60" s="107" t="str">
        <f>VLOOKUP(A60,počty!$K$6:$EV$175,58,0)</f>
        <v>x</v>
      </c>
      <c r="H60" s="108" t="str">
        <f>VLOOKUP(A60,počty!$K$6:$EV$175,59,0)</f>
        <v>x</v>
      </c>
      <c r="I60" s="109"/>
      <c r="J60" s="109"/>
    </row>
    <row r="61" spans="1:10" s="60" customFormat="1" ht="14.25" customHeight="1">
      <c r="A61" s="60">
        <v>56</v>
      </c>
      <c r="B61" s="106">
        <f>VLOOKUP(A61,počty!$K$6:$EV$175,60,0)</f>
        <v>0</v>
      </c>
      <c r="C61" s="106">
        <f>VLOOKUP(A61,počty!$K$6:$EV$175,29,0)</f>
        <v>0</v>
      </c>
      <c r="D61" s="99">
        <f>VLOOKUP(A61,počty!$K$6:$EV$175,30,0)</f>
        <v>0</v>
      </c>
      <c r="E61" s="99">
        <f>VLOOKUP(A61,počty!$K$6:$EV$175,31,0)</f>
        <v>0</v>
      </c>
      <c r="F61" s="99">
        <f>VLOOKUP(A61,počty!$K$6:$EV$175,32,0)</f>
        <v>0</v>
      </c>
      <c r="G61" s="107" t="str">
        <f>VLOOKUP(A61,počty!$K$6:$EV$175,58,0)</f>
        <v>x</v>
      </c>
      <c r="H61" s="108" t="str">
        <f>VLOOKUP(A61,počty!$K$6:$EV$175,59,0)</f>
        <v>x</v>
      </c>
      <c r="I61" s="109"/>
      <c r="J61" s="109"/>
    </row>
    <row r="62" spans="1:10" s="60" customFormat="1" ht="14.25" customHeight="1">
      <c r="A62" s="60">
        <v>57</v>
      </c>
      <c r="B62" s="106">
        <f>VLOOKUP(A62,počty!$K$6:$EV$175,60,0)</f>
        <v>0</v>
      </c>
      <c r="C62" s="106">
        <f>VLOOKUP(A62,počty!$K$6:$EV$175,29,0)</f>
        <v>0</v>
      </c>
      <c r="D62" s="99">
        <f>VLOOKUP(A62,počty!$K$6:$EV$175,30,0)</f>
        <v>0</v>
      </c>
      <c r="E62" s="99">
        <f>VLOOKUP(A62,počty!$K$6:$EV$175,31,0)</f>
        <v>0</v>
      </c>
      <c r="F62" s="99">
        <f>VLOOKUP(A62,počty!$K$6:$EV$175,32,0)</f>
        <v>0</v>
      </c>
      <c r="G62" s="107" t="str">
        <f>VLOOKUP(A62,počty!$K$6:$EV$175,58,0)</f>
        <v>x</v>
      </c>
      <c r="H62" s="108" t="str">
        <f>VLOOKUP(A62,počty!$K$6:$EV$175,59,0)</f>
        <v>x</v>
      </c>
      <c r="I62" s="109"/>
      <c r="J62" s="109"/>
    </row>
    <row r="63" spans="1:10" s="60" customFormat="1" ht="14.25" customHeight="1">
      <c r="A63" s="60">
        <v>58</v>
      </c>
      <c r="B63" s="106">
        <f>VLOOKUP(A63,počty!$K$6:$EV$175,60,0)</f>
        <v>0</v>
      </c>
      <c r="C63" s="106">
        <f>VLOOKUP(A63,počty!$K$6:$EV$175,29,0)</f>
        <v>0</v>
      </c>
      <c r="D63" s="99">
        <f>VLOOKUP(A63,počty!$K$6:$EV$175,30,0)</f>
        <v>0</v>
      </c>
      <c r="E63" s="99">
        <f>VLOOKUP(A63,počty!$K$6:$EV$175,31,0)</f>
        <v>0</v>
      </c>
      <c r="F63" s="99">
        <f>VLOOKUP(A63,počty!$K$6:$EV$175,32,0)</f>
        <v>0</v>
      </c>
      <c r="G63" s="107" t="str">
        <f>VLOOKUP(A63,počty!$K$6:$EV$175,58,0)</f>
        <v>x</v>
      </c>
      <c r="H63" s="108" t="str">
        <f>VLOOKUP(A63,počty!$K$6:$EV$175,59,0)</f>
        <v>x</v>
      </c>
      <c r="I63" s="109"/>
      <c r="J63" s="109"/>
    </row>
    <row r="64" spans="1:10" s="60" customFormat="1" ht="14.25" customHeight="1">
      <c r="A64" s="60">
        <v>59</v>
      </c>
      <c r="B64" s="106">
        <f>VLOOKUP(A64,počty!$K$6:$EV$175,60,0)</f>
        <v>0</v>
      </c>
      <c r="C64" s="106">
        <f>VLOOKUP(A64,počty!$K$6:$EV$175,29,0)</f>
        <v>0</v>
      </c>
      <c r="D64" s="99">
        <f>VLOOKUP(A64,počty!$K$6:$EV$175,30,0)</f>
        <v>0</v>
      </c>
      <c r="E64" s="99">
        <f>VLOOKUP(A64,počty!$K$6:$EV$175,31,0)</f>
        <v>0</v>
      </c>
      <c r="F64" s="99">
        <f>VLOOKUP(A64,počty!$K$6:$EV$175,32,0)</f>
        <v>0</v>
      </c>
      <c r="G64" s="107" t="str">
        <f>VLOOKUP(A64,počty!$K$6:$EV$175,58,0)</f>
        <v>x</v>
      </c>
      <c r="H64" s="108" t="str">
        <f>VLOOKUP(A64,počty!$K$6:$EV$175,59,0)</f>
        <v>x</v>
      </c>
      <c r="I64" s="109"/>
      <c r="J64" s="109"/>
    </row>
    <row r="65" spans="1:10" s="60" customFormat="1" ht="14.25" customHeight="1">
      <c r="A65" s="60">
        <v>60</v>
      </c>
      <c r="B65" s="106">
        <f>VLOOKUP(A65,počty!$K$6:$EV$175,60,0)</f>
        <v>0</v>
      </c>
      <c r="C65" s="106">
        <f>VLOOKUP(A65,počty!$K$6:$EV$175,29,0)</f>
        <v>0</v>
      </c>
      <c r="D65" s="99">
        <f>VLOOKUP(A65,počty!$K$6:$EV$175,30,0)</f>
        <v>0</v>
      </c>
      <c r="E65" s="99">
        <f>VLOOKUP(A65,počty!$K$6:$EV$175,31,0)</f>
        <v>0</v>
      </c>
      <c r="F65" s="99">
        <f>VLOOKUP(A65,počty!$K$6:$EV$175,32,0)</f>
        <v>0</v>
      </c>
      <c r="G65" s="107" t="str">
        <f>VLOOKUP(A65,počty!$K$6:$EV$175,58,0)</f>
        <v>x</v>
      </c>
      <c r="H65" s="108" t="str">
        <f>VLOOKUP(A65,počty!$K$6:$EV$175,59,0)</f>
        <v>x</v>
      </c>
      <c r="I65" s="109"/>
      <c r="J65" s="109"/>
    </row>
    <row r="66" spans="1:10" s="60" customFormat="1" ht="14.25" customHeight="1">
      <c r="A66" s="60">
        <v>61</v>
      </c>
      <c r="B66" s="106">
        <f>VLOOKUP(A66,počty!$K$6:$EV$175,60,0)</f>
        <v>0</v>
      </c>
      <c r="C66" s="106">
        <f>VLOOKUP(A66,počty!$K$6:$EV$175,29,0)</f>
        <v>0</v>
      </c>
      <c r="D66" s="99">
        <f>VLOOKUP(A66,počty!$K$6:$EV$175,30,0)</f>
        <v>0</v>
      </c>
      <c r="E66" s="99">
        <f>VLOOKUP(A66,počty!$K$6:$EV$175,31,0)</f>
        <v>0</v>
      </c>
      <c r="F66" s="99">
        <f>VLOOKUP(A66,počty!$K$6:$EV$175,32,0)</f>
        <v>0</v>
      </c>
      <c r="G66" s="107" t="str">
        <f>VLOOKUP(A66,počty!$K$6:$EV$175,58,0)</f>
        <v>x</v>
      </c>
      <c r="H66" s="108" t="str">
        <f>VLOOKUP(A66,počty!$K$6:$EV$175,59,0)</f>
        <v>x</v>
      </c>
      <c r="I66" s="109"/>
      <c r="J66" s="109"/>
    </row>
    <row r="67" spans="1:10" s="60" customFormat="1" ht="14.25" customHeight="1">
      <c r="A67" s="60">
        <v>62</v>
      </c>
      <c r="B67" s="106">
        <f>VLOOKUP(A67,počty!$K$6:$EV$175,60,0)</f>
        <v>0</v>
      </c>
      <c r="C67" s="106">
        <f>VLOOKUP(A67,počty!$K$6:$EV$175,29,0)</f>
        <v>0</v>
      </c>
      <c r="D67" s="99">
        <f>VLOOKUP(A67,počty!$K$6:$EV$175,30,0)</f>
        <v>0</v>
      </c>
      <c r="E67" s="99">
        <f>VLOOKUP(A67,počty!$K$6:$EV$175,31,0)</f>
        <v>0</v>
      </c>
      <c r="F67" s="99">
        <f>VLOOKUP(A67,počty!$K$6:$EV$175,32,0)</f>
        <v>0</v>
      </c>
      <c r="G67" s="107" t="str">
        <f>VLOOKUP(A67,počty!$K$6:$EV$175,58,0)</f>
        <v>x</v>
      </c>
      <c r="H67" s="108" t="str">
        <f>VLOOKUP(A67,počty!$K$6:$EV$175,59,0)</f>
        <v>x</v>
      </c>
      <c r="I67" s="109"/>
      <c r="J67" s="109"/>
    </row>
    <row r="68" spans="1:10" s="60" customFormat="1" ht="14.25" customHeight="1">
      <c r="A68" s="60">
        <v>63</v>
      </c>
      <c r="B68" s="106">
        <f>VLOOKUP(A68,počty!$K$6:$EV$175,60,0)</f>
        <v>0</v>
      </c>
      <c r="C68" s="106">
        <f>VLOOKUP(A68,počty!$K$6:$EV$175,29,0)</f>
        <v>0</v>
      </c>
      <c r="D68" s="99">
        <f>VLOOKUP(A68,počty!$K$6:$EV$175,30,0)</f>
        <v>0</v>
      </c>
      <c r="E68" s="99">
        <f>VLOOKUP(A68,počty!$K$6:$EV$175,31,0)</f>
        <v>0</v>
      </c>
      <c r="F68" s="99">
        <f>VLOOKUP(A68,počty!$K$6:$EV$175,32,0)</f>
        <v>0</v>
      </c>
      <c r="G68" s="107" t="str">
        <f>VLOOKUP(A68,počty!$K$6:$EV$175,58,0)</f>
        <v>x</v>
      </c>
      <c r="H68" s="108" t="str">
        <f>VLOOKUP(A68,počty!$K$6:$EV$175,59,0)</f>
        <v>x</v>
      </c>
      <c r="I68" s="109"/>
      <c r="J68" s="109"/>
    </row>
    <row r="69" spans="1:10" s="60" customFormat="1" ht="14.25" customHeight="1">
      <c r="A69" s="60">
        <v>64</v>
      </c>
      <c r="B69" s="106">
        <f>VLOOKUP(A69,počty!$K$6:$EV$175,60,0)</f>
        <v>0</v>
      </c>
      <c r="C69" s="106">
        <f>VLOOKUP(A69,počty!$K$6:$EV$175,29,0)</f>
        <v>0</v>
      </c>
      <c r="D69" s="99">
        <f>VLOOKUP(A69,počty!$K$6:$EV$175,30,0)</f>
        <v>0</v>
      </c>
      <c r="E69" s="99">
        <f>VLOOKUP(A69,počty!$K$6:$EV$175,31,0)</f>
        <v>0</v>
      </c>
      <c r="F69" s="99">
        <f>VLOOKUP(A69,počty!$K$6:$EV$175,32,0)</f>
        <v>0</v>
      </c>
      <c r="G69" s="107" t="str">
        <f>VLOOKUP(A69,počty!$K$6:$EV$175,58,0)</f>
        <v>x</v>
      </c>
      <c r="H69" s="108" t="str">
        <f>VLOOKUP(A69,počty!$K$6:$EV$175,59,0)</f>
        <v>x</v>
      </c>
      <c r="I69" s="109"/>
      <c r="J69" s="109"/>
    </row>
    <row r="70" spans="1:10" s="60" customFormat="1" ht="14.25" customHeight="1">
      <c r="A70" s="60">
        <v>65</v>
      </c>
      <c r="B70" s="106">
        <f>VLOOKUP(A70,počty!$K$6:$EV$175,60,0)</f>
        <v>0</v>
      </c>
      <c r="C70" s="106">
        <f>VLOOKUP(A70,počty!$K$6:$EV$175,29,0)</f>
        <v>0</v>
      </c>
      <c r="D70" s="99">
        <f>VLOOKUP(A70,počty!$K$6:$EV$175,30,0)</f>
        <v>0</v>
      </c>
      <c r="E70" s="99">
        <f>VLOOKUP(A70,počty!$K$6:$EV$175,31,0)</f>
        <v>0</v>
      </c>
      <c r="F70" s="99">
        <f>VLOOKUP(A70,počty!$K$6:$EV$175,32,0)</f>
        <v>0</v>
      </c>
      <c r="G70" s="107" t="str">
        <f>VLOOKUP(A70,počty!$K$6:$EV$175,58,0)</f>
        <v>x</v>
      </c>
      <c r="H70" s="108" t="str">
        <f>VLOOKUP(A70,počty!$K$6:$EV$175,59,0)</f>
        <v>x</v>
      </c>
      <c r="I70" s="109"/>
      <c r="J70" s="109"/>
    </row>
    <row r="71" spans="1:10" s="60" customFormat="1" ht="14.25" customHeight="1">
      <c r="A71" s="60">
        <v>66</v>
      </c>
      <c r="B71" s="106">
        <f>VLOOKUP(A71,počty!$K$6:$EV$175,60,0)</f>
        <v>0</v>
      </c>
      <c r="C71" s="106">
        <f>VLOOKUP(A71,počty!$K$6:$EV$175,29,0)</f>
        <v>0</v>
      </c>
      <c r="D71" s="99">
        <f>VLOOKUP(A71,počty!$K$6:$EV$175,30,0)</f>
        <v>0</v>
      </c>
      <c r="E71" s="99">
        <f>VLOOKUP(A71,počty!$K$6:$EV$175,31,0)</f>
        <v>0</v>
      </c>
      <c r="F71" s="99">
        <f>VLOOKUP(A71,počty!$K$6:$EV$175,32,0)</f>
        <v>0</v>
      </c>
      <c r="G71" s="107" t="str">
        <f>VLOOKUP(A71,počty!$K$6:$EV$175,58,0)</f>
        <v>x</v>
      </c>
      <c r="H71" s="108" t="str">
        <f>VLOOKUP(A71,počty!$K$6:$EV$175,59,0)</f>
        <v>x</v>
      </c>
      <c r="I71" s="109"/>
      <c r="J71" s="109"/>
    </row>
    <row r="72" spans="1:10" s="60" customFormat="1" ht="14.25" customHeight="1">
      <c r="A72" s="60">
        <v>67</v>
      </c>
      <c r="B72" s="106">
        <f>VLOOKUP(A72,počty!$K$6:$EV$175,60,0)</f>
        <v>0</v>
      </c>
      <c r="C72" s="106">
        <f>VLOOKUP(A72,počty!$K$6:$EV$175,29,0)</f>
        <v>0</v>
      </c>
      <c r="D72" s="99">
        <f>VLOOKUP(A72,počty!$K$6:$EV$175,30,0)</f>
        <v>0</v>
      </c>
      <c r="E72" s="99">
        <f>VLOOKUP(A72,počty!$K$6:$EV$175,31,0)</f>
        <v>0</v>
      </c>
      <c r="F72" s="99">
        <f>VLOOKUP(A72,počty!$K$6:$EV$175,32,0)</f>
        <v>0</v>
      </c>
      <c r="G72" s="107" t="str">
        <f>VLOOKUP(A72,počty!$K$6:$EV$175,58,0)</f>
        <v>x</v>
      </c>
      <c r="H72" s="108" t="str">
        <f>VLOOKUP(A72,počty!$K$6:$EV$175,59,0)</f>
        <v>x</v>
      </c>
      <c r="I72" s="109"/>
      <c r="J72" s="109"/>
    </row>
    <row r="73" spans="1:10" s="60" customFormat="1" ht="14.25" customHeight="1">
      <c r="A73" s="60">
        <v>68</v>
      </c>
      <c r="B73" s="106">
        <f>VLOOKUP(A73,počty!$K$6:$EV$175,60,0)</f>
        <v>0</v>
      </c>
      <c r="C73" s="106">
        <f>VLOOKUP(A73,počty!$K$6:$EV$175,29,0)</f>
        <v>0</v>
      </c>
      <c r="D73" s="99">
        <f>VLOOKUP(A73,počty!$K$6:$EV$175,30,0)</f>
        <v>0</v>
      </c>
      <c r="E73" s="99">
        <f>VLOOKUP(A73,počty!$K$6:$EV$175,31,0)</f>
        <v>0</v>
      </c>
      <c r="F73" s="99">
        <f>VLOOKUP(A73,počty!$K$6:$EV$175,32,0)</f>
        <v>0</v>
      </c>
      <c r="G73" s="107" t="str">
        <f>VLOOKUP(A73,počty!$K$6:$EV$175,58,0)</f>
        <v>x</v>
      </c>
      <c r="H73" s="108" t="str">
        <f>VLOOKUP(A73,počty!$K$6:$EV$175,59,0)</f>
        <v>x</v>
      </c>
      <c r="I73" s="109"/>
      <c r="J73" s="109"/>
    </row>
    <row r="74" spans="1:10" s="60" customFormat="1" ht="14.25" customHeight="1">
      <c r="A74" s="60">
        <v>69</v>
      </c>
      <c r="B74" s="106">
        <f>VLOOKUP(A74,počty!$K$6:$EV$175,60,0)</f>
        <v>0</v>
      </c>
      <c r="C74" s="106">
        <f>VLOOKUP(A74,počty!$K$6:$EV$175,29,0)</f>
        <v>0</v>
      </c>
      <c r="D74" s="99">
        <f>VLOOKUP(A74,počty!$K$6:$EV$175,30,0)</f>
        <v>0</v>
      </c>
      <c r="E74" s="99">
        <f>VLOOKUP(A74,počty!$K$6:$EV$175,31,0)</f>
        <v>0</v>
      </c>
      <c r="F74" s="99">
        <f>VLOOKUP(A74,počty!$K$6:$EV$175,32,0)</f>
        <v>0</v>
      </c>
      <c r="G74" s="107" t="str">
        <f>VLOOKUP(A74,počty!$K$6:$EV$175,58,0)</f>
        <v>x</v>
      </c>
      <c r="H74" s="108" t="str">
        <f>VLOOKUP(A74,počty!$K$6:$EV$175,59,0)</f>
        <v>x</v>
      </c>
      <c r="I74" s="109"/>
      <c r="J74" s="109"/>
    </row>
    <row r="75" spans="1:10" s="60" customFormat="1" ht="14.25" customHeight="1">
      <c r="A75" s="60">
        <v>70</v>
      </c>
      <c r="B75" s="106">
        <f>VLOOKUP(A75,počty!$K$6:$EV$175,60,0)</f>
        <v>0</v>
      </c>
      <c r="C75" s="106">
        <f>VLOOKUP(A75,počty!$K$6:$EV$175,29,0)</f>
        <v>0</v>
      </c>
      <c r="D75" s="99">
        <f>VLOOKUP(A75,počty!$K$6:$EV$175,30,0)</f>
        <v>0</v>
      </c>
      <c r="E75" s="99">
        <f>VLOOKUP(A75,počty!$K$6:$EV$175,31,0)</f>
        <v>0</v>
      </c>
      <c r="F75" s="99">
        <f>VLOOKUP(A75,počty!$K$6:$EV$175,32,0)</f>
        <v>0</v>
      </c>
      <c r="G75" s="107" t="str">
        <f>VLOOKUP(A75,počty!$K$6:$EV$175,58,0)</f>
        <v>x</v>
      </c>
      <c r="H75" s="108" t="str">
        <f>VLOOKUP(A75,počty!$K$6:$EV$175,59,0)</f>
        <v>x</v>
      </c>
      <c r="I75" s="109"/>
      <c r="J75" s="109"/>
    </row>
  </sheetData>
  <sheetProtection/>
  <mergeCells count="5">
    <mergeCell ref="B1:D1"/>
    <mergeCell ref="E1:H1"/>
    <mergeCell ref="I1:J1"/>
    <mergeCell ref="B2:J2"/>
    <mergeCell ref="B4:C4"/>
  </mergeCells>
  <printOptions horizontalCentered="1"/>
  <pageMargins left="0.4724409448818898" right="0" top="0.3937007874015748" bottom="0.3937007874015748" header="0" footer="0"/>
  <pageSetup blackAndWhite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zoomScale="90" zoomScaleNormal="90" zoomScalePageLayoutView="0" workbookViewId="0" topLeftCell="B1">
      <selection activeCell="C6" sqref="C6"/>
    </sheetView>
  </sheetViews>
  <sheetFormatPr defaultColWidth="9.00390625" defaultRowHeight="12.75"/>
  <cols>
    <col min="1" max="1" width="0" style="0" hidden="1" customWidth="1"/>
    <col min="2" max="2" width="5.25390625" style="70" customWidth="1"/>
    <col min="3" max="3" width="20.375" style="70" customWidth="1"/>
    <col min="4" max="4" width="19.375" style="70" customWidth="1"/>
    <col min="5" max="5" width="5.25390625" style="70" customWidth="1"/>
    <col min="6" max="6" width="5.875" style="70" customWidth="1"/>
    <col min="7" max="7" width="8.375" style="72" customWidth="1"/>
    <col min="8" max="8" width="6.25390625" style="74" customWidth="1"/>
    <col min="9" max="10" width="13.00390625" style="70" customWidth="1"/>
  </cols>
  <sheetData>
    <row r="1" spans="2:10" s="50" customFormat="1" ht="33" customHeight="1" thickBot="1">
      <c r="B1" s="469" t="s">
        <v>58</v>
      </c>
      <c r="C1" s="470"/>
      <c r="D1" s="471"/>
      <c r="E1" s="464" t="str">
        <f>CONCATENATE("K ",počty!DF2)</f>
        <v>K 33</v>
      </c>
      <c r="F1" s="465"/>
      <c r="G1" s="465"/>
      <c r="H1" s="466"/>
      <c r="I1" s="464" t="str">
        <f>+počty!AM2</f>
        <v>ŽÁCI 9+10</v>
      </c>
      <c r="J1" s="466"/>
    </row>
    <row r="2" spans="2:10" s="51" customFormat="1" ht="26.25" customHeight="1">
      <c r="B2" s="462" t="str">
        <f>+počty!AM3</f>
        <v>XXIV. ročník Beskydského turné žáků ve skoku na lyžích</v>
      </c>
      <c r="C2" s="463"/>
      <c r="D2" s="463"/>
      <c r="E2" s="463"/>
      <c r="F2" s="463"/>
      <c r="G2" s="463"/>
      <c r="H2" s="463"/>
      <c r="I2" s="463"/>
      <c r="J2" s="463"/>
    </row>
    <row r="3" spans="2:10" s="53" customFormat="1" ht="38.25" customHeight="1" thickBot="1">
      <c r="B3" s="161" t="s">
        <v>155</v>
      </c>
      <c r="C3" s="162"/>
      <c r="D3" s="162"/>
      <c r="E3" s="162"/>
      <c r="F3" s="162"/>
      <c r="G3" s="162"/>
      <c r="H3" s="162"/>
      <c r="I3" s="162"/>
      <c r="J3" s="163" t="str">
        <f>+počty!CS2</f>
        <v>Rožnov</v>
      </c>
    </row>
    <row r="4" spans="2:10" s="160" customFormat="1" ht="21.75" customHeight="1" thickBot="1">
      <c r="B4" s="467">
        <f>+počty!DB2</f>
        <v>41083</v>
      </c>
      <c r="C4" s="468"/>
      <c r="D4" s="154"/>
      <c r="E4" s="155"/>
      <c r="F4" s="155"/>
      <c r="G4" s="156"/>
      <c r="H4" s="157"/>
      <c r="I4" s="158"/>
      <c r="J4" s="159" t="str">
        <f>CONCATENATE("skok.můstek K ",počty!DF2,"m"," (K=60b. +/-",počty!DL2,"b./m)")</f>
        <v>skok.můstek K 33m (K=60b. +/-3,3b./m)</v>
      </c>
    </row>
    <row r="5" spans="2:10" ht="13.5" customHeight="1" thickBot="1">
      <c r="B5" s="65" t="s">
        <v>0</v>
      </c>
      <c r="C5" s="66" t="s">
        <v>1</v>
      </c>
      <c r="D5" s="66" t="s">
        <v>2</v>
      </c>
      <c r="E5" s="66" t="s">
        <v>35</v>
      </c>
      <c r="F5" s="66" t="s">
        <v>67</v>
      </c>
      <c r="G5" s="71" t="s">
        <v>55</v>
      </c>
      <c r="H5" s="73" t="s">
        <v>56</v>
      </c>
      <c r="I5" s="67" t="s">
        <v>53</v>
      </c>
      <c r="J5" s="68" t="s">
        <v>54</v>
      </c>
    </row>
    <row r="6" spans="1:10" s="60" customFormat="1" ht="14.25" customHeight="1">
      <c r="A6" s="60">
        <v>1</v>
      </c>
      <c r="B6" s="106">
        <f>VLOOKUP(A6,počty!$M$6:$EV$175,83,0)</f>
        <v>0</v>
      </c>
      <c r="C6" s="106">
        <f>VLOOKUP(A6,počty!$M$6:$EV$175,27,0)</f>
        <v>0</v>
      </c>
      <c r="D6" s="99">
        <f>VLOOKUP(A6,počty!$M$6:$EV$175,28,0)</f>
        <v>0</v>
      </c>
      <c r="E6" s="99">
        <f>VLOOKUP(A6,počty!$M$6:$EV$175,29,0)</f>
        <v>0</v>
      </c>
      <c r="F6" s="99">
        <f>VLOOKUP(A6,počty!$M$6:$EV$175,30,0)</f>
        <v>0</v>
      </c>
      <c r="G6" s="107" t="str">
        <f>VLOOKUP(A6,počty!$M$6:$EV$175,81,0)</f>
        <v>x</v>
      </c>
      <c r="H6" s="108" t="str">
        <f>VLOOKUP(A6,počty!$M$6:$EV$175,82,0)</f>
        <v>x</v>
      </c>
      <c r="I6" s="109"/>
      <c r="J6" s="109"/>
    </row>
    <row r="7" spans="1:10" s="60" customFormat="1" ht="14.25" customHeight="1">
      <c r="A7" s="60">
        <v>2</v>
      </c>
      <c r="B7" s="106">
        <f>VLOOKUP(A7,počty!$M$6:$EV$175,83,0)</f>
        <v>0</v>
      </c>
      <c r="C7" s="106">
        <f>VLOOKUP(A7,počty!$M$6:$EV$175,27,0)</f>
        <v>0</v>
      </c>
      <c r="D7" s="99">
        <f>VLOOKUP(A7,počty!$M$6:$EV$175,28,0)</f>
        <v>0</v>
      </c>
      <c r="E7" s="99">
        <f>VLOOKUP(A7,počty!$M$6:$EV$175,29,0)</f>
        <v>0</v>
      </c>
      <c r="F7" s="99">
        <f>VLOOKUP(A7,počty!$M$6:$EV$175,30,0)</f>
        <v>0</v>
      </c>
      <c r="G7" s="107" t="str">
        <f>VLOOKUP(A7,počty!$M$6:$EV$175,81,0)</f>
        <v>x</v>
      </c>
      <c r="H7" s="108" t="str">
        <f>VLOOKUP(A7,počty!$M$6:$EV$175,82,0)</f>
        <v>x</v>
      </c>
      <c r="I7" s="109"/>
      <c r="J7" s="109"/>
    </row>
    <row r="8" spans="1:10" s="60" customFormat="1" ht="14.25" customHeight="1">
      <c r="A8" s="60">
        <v>3</v>
      </c>
      <c r="B8" s="106">
        <f>VLOOKUP(A8,počty!$M$6:$EV$175,83,0)</f>
        <v>0</v>
      </c>
      <c r="C8" s="106">
        <f>VLOOKUP(A8,počty!$M$6:$EV$175,27,0)</f>
        <v>0</v>
      </c>
      <c r="D8" s="99">
        <f>VLOOKUP(A8,počty!$M$6:$EV$175,28,0)</f>
        <v>0</v>
      </c>
      <c r="E8" s="99">
        <f>VLOOKUP(A8,počty!$M$6:$EV$175,29,0)</f>
        <v>0</v>
      </c>
      <c r="F8" s="99">
        <f>VLOOKUP(A8,počty!$M$6:$EV$175,30,0)</f>
        <v>0</v>
      </c>
      <c r="G8" s="107" t="str">
        <f>VLOOKUP(A8,počty!$M$6:$EV$175,81,0)</f>
        <v>x</v>
      </c>
      <c r="H8" s="108" t="str">
        <f>VLOOKUP(A8,počty!$M$6:$EV$175,82,0)</f>
        <v>x</v>
      </c>
      <c r="I8" s="109"/>
      <c r="J8" s="109"/>
    </row>
    <row r="9" spans="1:10" s="60" customFormat="1" ht="14.25" customHeight="1">
      <c r="A9" s="60">
        <v>4</v>
      </c>
      <c r="B9" s="106">
        <f>VLOOKUP(A9,počty!$M$6:$EV$175,83,0)</f>
        <v>0</v>
      </c>
      <c r="C9" s="106">
        <f>VLOOKUP(A9,počty!$M$6:$EV$175,27,0)</f>
        <v>0</v>
      </c>
      <c r="D9" s="99">
        <f>VLOOKUP(A9,počty!$M$6:$EV$175,28,0)</f>
        <v>0</v>
      </c>
      <c r="E9" s="99">
        <f>VLOOKUP(A9,počty!$M$6:$EV$175,29,0)</f>
        <v>0</v>
      </c>
      <c r="F9" s="99">
        <f>VLOOKUP(A9,počty!$M$6:$EV$175,30,0)</f>
        <v>0</v>
      </c>
      <c r="G9" s="107" t="str">
        <f>VLOOKUP(A9,počty!$M$6:$EV$175,81,0)</f>
        <v>x</v>
      </c>
      <c r="H9" s="108" t="str">
        <f>VLOOKUP(A9,počty!$M$6:$EV$175,82,0)</f>
        <v>x</v>
      </c>
      <c r="I9" s="109"/>
      <c r="J9" s="109"/>
    </row>
    <row r="10" spans="1:10" s="60" customFormat="1" ht="14.25" customHeight="1">
      <c r="A10" s="60">
        <v>5</v>
      </c>
      <c r="B10" s="106">
        <f>VLOOKUP(A10,počty!$M$6:$EV$175,83,0)</f>
        <v>0</v>
      </c>
      <c r="C10" s="106">
        <f>VLOOKUP(A10,počty!$M$6:$EV$175,27,0)</f>
        <v>0</v>
      </c>
      <c r="D10" s="99">
        <f>VLOOKUP(A10,počty!$M$6:$EV$175,28,0)</f>
        <v>0</v>
      </c>
      <c r="E10" s="99">
        <f>VLOOKUP(A10,počty!$M$6:$EV$175,29,0)</f>
        <v>0</v>
      </c>
      <c r="F10" s="99">
        <f>VLOOKUP(A10,počty!$M$6:$EV$175,30,0)</f>
        <v>0</v>
      </c>
      <c r="G10" s="107" t="str">
        <f>VLOOKUP(A10,počty!$M$6:$EV$175,81,0)</f>
        <v>x</v>
      </c>
      <c r="H10" s="108" t="str">
        <f>VLOOKUP(A10,počty!$M$6:$EV$175,82,0)</f>
        <v>x</v>
      </c>
      <c r="I10" s="109"/>
      <c r="J10" s="109"/>
    </row>
    <row r="11" spans="1:10" s="60" customFormat="1" ht="14.25" customHeight="1">
      <c r="A11" s="60">
        <v>6</v>
      </c>
      <c r="B11" s="106">
        <f>VLOOKUP(A11,počty!$M$6:$EV$175,83,0)</f>
        <v>0</v>
      </c>
      <c r="C11" s="106">
        <f>VLOOKUP(A11,počty!$M$6:$EV$175,27,0)</f>
        <v>0</v>
      </c>
      <c r="D11" s="99">
        <f>VLOOKUP(A11,počty!$M$6:$EV$175,28,0)</f>
        <v>0</v>
      </c>
      <c r="E11" s="99">
        <f>VLOOKUP(A11,počty!$M$6:$EV$175,29,0)</f>
        <v>0</v>
      </c>
      <c r="F11" s="99">
        <f>VLOOKUP(A11,počty!$M$6:$EV$175,30,0)</f>
        <v>0</v>
      </c>
      <c r="G11" s="107" t="str">
        <f>VLOOKUP(A11,počty!$M$6:$EV$175,81,0)</f>
        <v>x</v>
      </c>
      <c r="H11" s="108" t="str">
        <f>VLOOKUP(A11,počty!$M$6:$EV$175,82,0)</f>
        <v>x</v>
      </c>
      <c r="I11" s="109"/>
      <c r="J11" s="109"/>
    </row>
    <row r="12" spans="1:10" s="60" customFormat="1" ht="14.25" customHeight="1">
      <c r="A12" s="60">
        <v>7</v>
      </c>
      <c r="B12" s="106">
        <f>VLOOKUP(A12,počty!$M$6:$EV$175,83,0)</f>
        <v>0</v>
      </c>
      <c r="C12" s="106">
        <f>VLOOKUP(A12,počty!$M$6:$EV$175,27,0)</f>
        <v>0</v>
      </c>
      <c r="D12" s="99">
        <f>VLOOKUP(A12,počty!$M$6:$EV$175,28,0)</f>
        <v>0</v>
      </c>
      <c r="E12" s="99">
        <f>VLOOKUP(A12,počty!$M$6:$EV$175,29,0)</f>
        <v>0</v>
      </c>
      <c r="F12" s="99">
        <f>VLOOKUP(A12,počty!$M$6:$EV$175,30,0)</f>
        <v>0</v>
      </c>
      <c r="G12" s="107" t="str">
        <f>VLOOKUP(A12,počty!$M$6:$EV$175,81,0)</f>
        <v>x</v>
      </c>
      <c r="H12" s="108" t="str">
        <f>VLOOKUP(A12,počty!$M$6:$EV$175,82,0)</f>
        <v>x</v>
      </c>
      <c r="I12" s="109"/>
      <c r="J12" s="109"/>
    </row>
    <row r="13" spans="1:10" s="60" customFormat="1" ht="14.25" customHeight="1">
      <c r="A13" s="60">
        <v>8</v>
      </c>
      <c r="B13" s="106">
        <f>VLOOKUP(A13,počty!$M$6:$EV$175,83,0)</f>
        <v>0</v>
      </c>
      <c r="C13" s="106">
        <f>VLOOKUP(A13,počty!$M$6:$EV$175,27,0)</f>
        <v>0</v>
      </c>
      <c r="D13" s="99">
        <f>VLOOKUP(A13,počty!$M$6:$EV$175,28,0)</f>
        <v>0</v>
      </c>
      <c r="E13" s="99">
        <f>VLOOKUP(A13,počty!$M$6:$EV$175,29,0)</f>
        <v>0</v>
      </c>
      <c r="F13" s="99">
        <f>VLOOKUP(A13,počty!$M$6:$EV$175,30,0)</f>
        <v>0</v>
      </c>
      <c r="G13" s="107" t="str">
        <f>VLOOKUP(A13,počty!$M$6:$EV$175,81,0)</f>
        <v>x</v>
      </c>
      <c r="H13" s="108" t="str">
        <f>VLOOKUP(A13,počty!$M$6:$EV$175,82,0)</f>
        <v>x</v>
      </c>
      <c r="I13" s="109"/>
      <c r="J13" s="109"/>
    </row>
    <row r="14" spans="1:10" s="60" customFormat="1" ht="14.25" customHeight="1">
      <c r="A14" s="60">
        <v>9</v>
      </c>
      <c r="B14" s="106">
        <f>VLOOKUP(A14,počty!$M$6:$EV$175,83,0)</f>
        <v>0</v>
      </c>
      <c r="C14" s="106">
        <f>VLOOKUP(A14,počty!$M$6:$EV$175,27,0)</f>
        <v>0</v>
      </c>
      <c r="D14" s="99">
        <f>VLOOKUP(A14,počty!$M$6:$EV$175,28,0)</f>
        <v>0</v>
      </c>
      <c r="E14" s="99">
        <f>VLOOKUP(A14,počty!$M$6:$EV$175,29,0)</f>
        <v>0</v>
      </c>
      <c r="F14" s="99">
        <f>VLOOKUP(A14,počty!$M$6:$EV$175,30,0)</f>
        <v>0</v>
      </c>
      <c r="G14" s="107" t="str">
        <f>VLOOKUP(A14,počty!$M$6:$EV$175,81,0)</f>
        <v>x</v>
      </c>
      <c r="H14" s="108" t="str">
        <f>VLOOKUP(A14,počty!$M$6:$EV$175,82,0)</f>
        <v>x</v>
      </c>
      <c r="I14" s="109"/>
      <c r="J14" s="109"/>
    </row>
    <row r="15" spans="1:10" s="60" customFormat="1" ht="14.25" customHeight="1">
      <c r="A15" s="60">
        <v>10</v>
      </c>
      <c r="B15" s="106">
        <f>VLOOKUP(A15,počty!$M$6:$EV$175,83,0)</f>
        <v>0</v>
      </c>
      <c r="C15" s="106">
        <f>VLOOKUP(A15,počty!$M$6:$EV$175,27,0)</f>
        <v>0</v>
      </c>
      <c r="D15" s="99">
        <f>VLOOKUP(A15,počty!$M$6:$EV$175,28,0)</f>
        <v>0</v>
      </c>
      <c r="E15" s="99">
        <f>VLOOKUP(A15,počty!$M$6:$EV$175,29,0)</f>
        <v>0</v>
      </c>
      <c r="F15" s="99">
        <f>VLOOKUP(A15,počty!$M$6:$EV$175,30,0)</f>
        <v>0</v>
      </c>
      <c r="G15" s="107" t="str">
        <f>VLOOKUP(A15,počty!$M$6:$EV$175,81,0)</f>
        <v>x</v>
      </c>
      <c r="H15" s="108" t="str">
        <f>VLOOKUP(A15,počty!$M$6:$EV$175,82,0)</f>
        <v>x</v>
      </c>
      <c r="I15" s="109"/>
      <c r="J15" s="109"/>
    </row>
    <row r="16" spans="1:10" s="60" customFormat="1" ht="14.25" customHeight="1">
      <c r="A16" s="60">
        <v>11</v>
      </c>
      <c r="B16" s="106">
        <f>VLOOKUP(A16,počty!$M$6:$EV$175,83,0)</f>
        <v>0</v>
      </c>
      <c r="C16" s="106">
        <f>VLOOKUP(A16,počty!$M$6:$EV$175,27,0)</f>
        <v>0</v>
      </c>
      <c r="D16" s="99">
        <f>VLOOKUP(A16,počty!$M$6:$EV$175,28,0)</f>
        <v>0</v>
      </c>
      <c r="E16" s="99">
        <f>VLOOKUP(A16,počty!$M$6:$EV$175,29,0)</f>
        <v>0</v>
      </c>
      <c r="F16" s="99">
        <f>VLOOKUP(A16,počty!$M$6:$EV$175,30,0)</f>
        <v>0</v>
      </c>
      <c r="G16" s="107" t="str">
        <f>VLOOKUP(A16,počty!$M$6:$EV$175,81,0)</f>
        <v>x</v>
      </c>
      <c r="H16" s="108" t="str">
        <f>VLOOKUP(A16,počty!$M$6:$EV$175,82,0)</f>
        <v>x</v>
      </c>
      <c r="I16" s="109"/>
      <c r="J16" s="109"/>
    </row>
    <row r="17" spans="1:10" s="60" customFormat="1" ht="14.25" customHeight="1">
      <c r="A17" s="60">
        <v>12</v>
      </c>
      <c r="B17" s="106">
        <f>VLOOKUP(A17,počty!$M$6:$EV$175,83,0)</f>
        <v>0</v>
      </c>
      <c r="C17" s="106">
        <f>VLOOKUP(A17,počty!$M$6:$EV$175,27,0)</f>
        <v>0</v>
      </c>
      <c r="D17" s="99">
        <f>VLOOKUP(A17,počty!$M$6:$EV$175,28,0)</f>
        <v>0</v>
      </c>
      <c r="E17" s="99">
        <f>VLOOKUP(A17,počty!$M$6:$EV$175,29,0)</f>
        <v>0</v>
      </c>
      <c r="F17" s="99">
        <f>VLOOKUP(A17,počty!$M$6:$EV$175,30,0)</f>
        <v>0</v>
      </c>
      <c r="G17" s="107" t="str">
        <f>VLOOKUP(A17,počty!$M$6:$EV$175,81,0)</f>
        <v>x</v>
      </c>
      <c r="H17" s="108" t="str">
        <f>VLOOKUP(A17,počty!$M$6:$EV$175,82,0)</f>
        <v>x</v>
      </c>
      <c r="I17" s="109"/>
      <c r="J17" s="109"/>
    </row>
    <row r="18" spans="1:10" s="60" customFormat="1" ht="14.25" customHeight="1">
      <c r="A18" s="60">
        <v>13</v>
      </c>
      <c r="B18" s="106">
        <f>VLOOKUP(A18,počty!$M$6:$EV$175,83,0)</f>
        <v>0</v>
      </c>
      <c r="C18" s="106">
        <f>VLOOKUP(A18,počty!$M$6:$EV$175,27,0)</f>
        <v>0</v>
      </c>
      <c r="D18" s="99">
        <f>VLOOKUP(A18,počty!$M$6:$EV$175,28,0)</f>
        <v>0</v>
      </c>
      <c r="E18" s="99">
        <f>VLOOKUP(A18,počty!$M$6:$EV$175,29,0)</f>
        <v>0</v>
      </c>
      <c r="F18" s="99">
        <f>VLOOKUP(A18,počty!$M$6:$EV$175,30,0)</f>
        <v>0</v>
      </c>
      <c r="G18" s="107" t="str">
        <f>VLOOKUP(A18,počty!$M$6:$EV$175,81,0)</f>
        <v>x</v>
      </c>
      <c r="H18" s="108" t="str">
        <f>VLOOKUP(A18,počty!$M$6:$EV$175,82,0)</f>
        <v>x</v>
      </c>
      <c r="I18" s="109"/>
      <c r="J18" s="109"/>
    </row>
    <row r="19" spans="1:10" s="60" customFormat="1" ht="14.25" customHeight="1">
      <c r="A19" s="60">
        <v>14</v>
      </c>
      <c r="B19" s="106">
        <f>VLOOKUP(A19,počty!$M$6:$EV$175,83,0)</f>
        <v>0</v>
      </c>
      <c r="C19" s="106">
        <f>VLOOKUP(A19,počty!$M$6:$EV$175,27,0)</f>
        <v>0</v>
      </c>
      <c r="D19" s="99">
        <f>VLOOKUP(A19,počty!$M$6:$EV$175,28,0)</f>
        <v>0</v>
      </c>
      <c r="E19" s="99">
        <f>VLOOKUP(A19,počty!$M$6:$EV$175,29,0)</f>
        <v>0</v>
      </c>
      <c r="F19" s="99">
        <f>VLOOKUP(A19,počty!$M$6:$EV$175,30,0)</f>
        <v>0</v>
      </c>
      <c r="G19" s="107" t="str">
        <f>VLOOKUP(A19,počty!$M$6:$EV$175,81,0)</f>
        <v>x</v>
      </c>
      <c r="H19" s="108" t="str">
        <f>VLOOKUP(A19,počty!$M$6:$EV$175,82,0)</f>
        <v>x</v>
      </c>
      <c r="I19" s="109"/>
      <c r="J19" s="109"/>
    </row>
    <row r="20" spans="1:10" s="60" customFormat="1" ht="14.25" customHeight="1">
      <c r="A20" s="60">
        <v>15</v>
      </c>
      <c r="B20" s="106">
        <f>VLOOKUP(A20,počty!$M$6:$EV$175,83,0)</f>
        <v>0</v>
      </c>
      <c r="C20" s="106">
        <f>VLOOKUP(A20,počty!$M$6:$EV$175,27,0)</f>
        <v>0</v>
      </c>
      <c r="D20" s="99">
        <f>VLOOKUP(A20,počty!$M$6:$EV$175,28,0)</f>
        <v>0</v>
      </c>
      <c r="E20" s="99">
        <f>VLOOKUP(A20,počty!$M$6:$EV$175,29,0)</f>
        <v>0</v>
      </c>
      <c r="F20" s="99">
        <f>VLOOKUP(A20,počty!$M$6:$EV$175,30,0)</f>
        <v>0</v>
      </c>
      <c r="G20" s="107" t="str">
        <f>VLOOKUP(A20,počty!$M$6:$EV$175,81,0)</f>
        <v>x</v>
      </c>
      <c r="H20" s="108" t="str">
        <f>VLOOKUP(A20,počty!$M$6:$EV$175,82,0)</f>
        <v>x</v>
      </c>
      <c r="I20" s="109"/>
      <c r="J20" s="109"/>
    </row>
    <row r="21" spans="1:10" s="60" customFormat="1" ht="14.25" customHeight="1">
      <c r="A21" s="60">
        <v>16</v>
      </c>
      <c r="B21" s="106">
        <f>VLOOKUP(A21,počty!$M$6:$EV$175,83,0)</f>
        <v>0</v>
      </c>
      <c r="C21" s="106">
        <f>VLOOKUP(A21,počty!$M$6:$EV$175,27,0)</f>
        <v>0</v>
      </c>
      <c r="D21" s="99">
        <f>VLOOKUP(A21,počty!$M$6:$EV$175,28,0)</f>
        <v>0</v>
      </c>
      <c r="E21" s="99">
        <f>VLOOKUP(A21,počty!$M$6:$EV$175,29,0)</f>
        <v>0</v>
      </c>
      <c r="F21" s="99">
        <f>VLOOKUP(A21,počty!$M$6:$EV$175,30,0)</f>
        <v>0</v>
      </c>
      <c r="G21" s="107" t="str">
        <f>VLOOKUP(A21,počty!$M$6:$EV$175,81,0)</f>
        <v>x</v>
      </c>
      <c r="H21" s="108" t="str">
        <f>VLOOKUP(A21,počty!$M$6:$EV$175,82,0)</f>
        <v>x</v>
      </c>
      <c r="I21" s="109"/>
      <c r="J21" s="109"/>
    </row>
    <row r="22" spans="1:10" s="60" customFormat="1" ht="14.25" customHeight="1">
      <c r="A22" s="60">
        <v>17</v>
      </c>
      <c r="B22" s="106">
        <f>VLOOKUP(A22,počty!$M$6:$EV$175,83,0)</f>
        <v>0</v>
      </c>
      <c r="C22" s="106">
        <f>VLOOKUP(A22,počty!$M$6:$EV$175,27,0)</f>
        <v>0</v>
      </c>
      <c r="D22" s="99">
        <f>VLOOKUP(A22,počty!$M$6:$EV$175,28,0)</f>
        <v>0</v>
      </c>
      <c r="E22" s="99">
        <f>VLOOKUP(A22,počty!$M$6:$EV$175,29,0)</f>
        <v>0</v>
      </c>
      <c r="F22" s="99">
        <f>VLOOKUP(A22,počty!$M$6:$EV$175,30,0)</f>
        <v>0</v>
      </c>
      <c r="G22" s="107" t="str">
        <f>VLOOKUP(A22,počty!$M$6:$EV$175,81,0)</f>
        <v>x</v>
      </c>
      <c r="H22" s="108" t="str">
        <f>VLOOKUP(A22,počty!$M$6:$EV$175,82,0)</f>
        <v>x</v>
      </c>
      <c r="I22" s="109"/>
      <c r="J22" s="109"/>
    </row>
    <row r="23" spans="1:10" s="60" customFormat="1" ht="14.25" customHeight="1">
      <c r="A23" s="60">
        <v>18</v>
      </c>
      <c r="B23" s="106">
        <f>VLOOKUP(A23,počty!$M$6:$EV$175,83,0)</f>
        <v>0</v>
      </c>
      <c r="C23" s="106">
        <f>VLOOKUP(A23,počty!$M$6:$EV$175,27,0)</f>
        <v>0</v>
      </c>
      <c r="D23" s="99">
        <f>VLOOKUP(A23,počty!$M$6:$EV$175,28,0)</f>
        <v>0</v>
      </c>
      <c r="E23" s="99">
        <f>VLOOKUP(A23,počty!$M$6:$EV$175,29,0)</f>
        <v>0</v>
      </c>
      <c r="F23" s="99">
        <f>VLOOKUP(A23,počty!$M$6:$EV$175,30,0)</f>
        <v>0</v>
      </c>
      <c r="G23" s="107" t="str">
        <f>VLOOKUP(A23,počty!$M$6:$EV$175,81,0)</f>
        <v>x</v>
      </c>
      <c r="H23" s="108" t="str">
        <f>VLOOKUP(A23,počty!$M$6:$EV$175,82,0)</f>
        <v>x</v>
      </c>
      <c r="I23" s="109"/>
      <c r="J23" s="109"/>
    </row>
    <row r="24" spans="1:10" s="60" customFormat="1" ht="14.25" customHeight="1">
      <c r="A24" s="60">
        <v>19</v>
      </c>
      <c r="B24" s="106">
        <f>VLOOKUP(A24,počty!$M$6:$EV$175,83,0)</f>
        <v>0</v>
      </c>
      <c r="C24" s="106">
        <f>VLOOKUP(A24,počty!$M$6:$EV$175,27,0)</f>
        <v>0</v>
      </c>
      <c r="D24" s="99">
        <f>VLOOKUP(A24,počty!$M$6:$EV$175,28,0)</f>
        <v>0</v>
      </c>
      <c r="E24" s="99">
        <f>VLOOKUP(A24,počty!$M$6:$EV$175,29,0)</f>
        <v>0</v>
      </c>
      <c r="F24" s="99">
        <f>VLOOKUP(A24,počty!$M$6:$EV$175,30,0)</f>
        <v>0</v>
      </c>
      <c r="G24" s="107" t="str">
        <f>VLOOKUP(A24,počty!$M$6:$EV$175,81,0)</f>
        <v>x</v>
      </c>
      <c r="H24" s="108" t="str">
        <f>VLOOKUP(A24,počty!$M$6:$EV$175,82,0)</f>
        <v>x</v>
      </c>
      <c r="I24" s="109"/>
      <c r="J24" s="109"/>
    </row>
    <row r="25" spans="1:10" s="60" customFormat="1" ht="14.25" customHeight="1">
      <c r="A25" s="60">
        <v>20</v>
      </c>
      <c r="B25" s="106">
        <f>VLOOKUP(A25,počty!$M$6:$EV$175,83,0)</f>
        <v>0</v>
      </c>
      <c r="C25" s="106">
        <f>VLOOKUP(A25,počty!$M$6:$EV$175,27,0)</f>
        <v>0</v>
      </c>
      <c r="D25" s="99">
        <f>VLOOKUP(A25,počty!$M$6:$EV$175,28,0)</f>
        <v>0</v>
      </c>
      <c r="E25" s="99">
        <f>VLOOKUP(A25,počty!$M$6:$EV$175,29,0)</f>
        <v>0</v>
      </c>
      <c r="F25" s="99">
        <f>VLOOKUP(A25,počty!$M$6:$EV$175,30,0)</f>
        <v>0</v>
      </c>
      <c r="G25" s="107" t="str">
        <f>VLOOKUP(A25,počty!$M$6:$EV$175,81,0)</f>
        <v>x</v>
      </c>
      <c r="H25" s="108" t="str">
        <f>VLOOKUP(A25,počty!$M$6:$EV$175,82,0)</f>
        <v>x</v>
      </c>
      <c r="I25" s="109"/>
      <c r="J25" s="109"/>
    </row>
    <row r="26" spans="1:10" s="60" customFormat="1" ht="14.25" customHeight="1">
      <c r="A26" s="60">
        <v>21</v>
      </c>
      <c r="B26" s="106">
        <f>VLOOKUP(A26,počty!$M$6:$EV$175,83,0)</f>
        <v>0</v>
      </c>
      <c r="C26" s="106">
        <f>VLOOKUP(A26,počty!$M$6:$EV$175,27,0)</f>
        <v>0</v>
      </c>
      <c r="D26" s="99">
        <f>VLOOKUP(A26,počty!$M$6:$EV$175,28,0)</f>
        <v>0</v>
      </c>
      <c r="E26" s="99">
        <f>VLOOKUP(A26,počty!$M$6:$EV$175,29,0)</f>
        <v>0</v>
      </c>
      <c r="F26" s="99">
        <f>VLOOKUP(A26,počty!$M$6:$EV$175,30,0)</f>
        <v>0</v>
      </c>
      <c r="G26" s="107" t="str">
        <f>VLOOKUP(A26,počty!$M$6:$EV$175,81,0)</f>
        <v>x</v>
      </c>
      <c r="H26" s="108" t="str">
        <f>VLOOKUP(A26,počty!$M$6:$EV$175,82,0)</f>
        <v>x</v>
      </c>
      <c r="I26" s="109"/>
      <c r="J26" s="109"/>
    </row>
    <row r="27" spans="1:10" s="60" customFormat="1" ht="14.25" customHeight="1">
      <c r="A27" s="60">
        <v>22</v>
      </c>
      <c r="B27" s="106">
        <f>VLOOKUP(A27,počty!$M$6:$EV$175,83,0)</f>
        <v>0</v>
      </c>
      <c r="C27" s="106">
        <f>VLOOKUP(A27,počty!$M$6:$EV$175,27,0)</f>
        <v>0</v>
      </c>
      <c r="D27" s="99">
        <f>VLOOKUP(A27,počty!$M$6:$EV$175,28,0)</f>
        <v>0</v>
      </c>
      <c r="E27" s="99">
        <f>VLOOKUP(A27,počty!$M$6:$EV$175,29,0)</f>
        <v>0</v>
      </c>
      <c r="F27" s="99">
        <f>VLOOKUP(A27,počty!$M$6:$EV$175,30,0)</f>
        <v>0</v>
      </c>
      <c r="G27" s="107" t="str">
        <f>VLOOKUP(A27,počty!$M$6:$EV$175,81,0)</f>
        <v>x</v>
      </c>
      <c r="H27" s="108" t="str">
        <f>VLOOKUP(A27,počty!$M$6:$EV$175,82,0)</f>
        <v>x</v>
      </c>
      <c r="I27" s="109"/>
      <c r="J27" s="109"/>
    </row>
    <row r="28" spans="1:10" s="60" customFormat="1" ht="14.25" customHeight="1">
      <c r="A28" s="60">
        <v>23</v>
      </c>
      <c r="B28" s="106">
        <f>VLOOKUP(A28,počty!$M$6:$EV$175,83,0)</f>
        <v>0</v>
      </c>
      <c r="C28" s="106">
        <f>VLOOKUP(A28,počty!$M$6:$EV$175,27,0)</f>
        <v>0</v>
      </c>
      <c r="D28" s="99">
        <f>VLOOKUP(A28,počty!$M$6:$EV$175,28,0)</f>
        <v>0</v>
      </c>
      <c r="E28" s="99">
        <f>VLOOKUP(A28,počty!$M$6:$EV$175,29,0)</f>
        <v>0</v>
      </c>
      <c r="F28" s="99">
        <f>VLOOKUP(A28,počty!$M$6:$EV$175,30,0)</f>
        <v>0</v>
      </c>
      <c r="G28" s="107" t="str">
        <f>VLOOKUP(A28,počty!$M$6:$EV$175,81,0)</f>
        <v>x</v>
      </c>
      <c r="H28" s="108" t="str">
        <f>VLOOKUP(A28,počty!$M$6:$EV$175,82,0)</f>
        <v>x</v>
      </c>
      <c r="I28" s="109"/>
      <c r="J28" s="109"/>
    </row>
    <row r="29" spans="1:10" s="60" customFormat="1" ht="14.25" customHeight="1">
      <c r="A29" s="60">
        <v>24</v>
      </c>
      <c r="B29" s="106">
        <f>VLOOKUP(A29,počty!$M$6:$EV$175,83,0)</f>
        <v>0</v>
      </c>
      <c r="C29" s="106">
        <f>VLOOKUP(A29,počty!$M$6:$EV$175,27,0)</f>
        <v>0</v>
      </c>
      <c r="D29" s="99">
        <f>VLOOKUP(A29,počty!$M$6:$EV$175,28,0)</f>
        <v>0</v>
      </c>
      <c r="E29" s="99">
        <f>VLOOKUP(A29,počty!$M$6:$EV$175,29,0)</f>
        <v>0</v>
      </c>
      <c r="F29" s="99">
        <f>VLOOKUP(A29,počty!$M$6:$EV$175,30,0)</f>
        <v>0</v>
      </c>
      <c r="G29" s="107" t="str">
        <f>VLOOKUP(A29,počty!$M$6:$EV$175,81,0)</f>
        <v>x</v>
      </c>
      <c r="H29" s="108" t="str">
        <f>VLOOKUP(A29,počty!$M$6:$EV$175,82,0)</f>
        <v>x</v>
      </c>
      <c r="I29" s="109"/>
      <c r="J29" s="109"/>
    </row>
    <row r="30" spans="1:10" s="60" customFormat="1" ht="14.25" customHeight="1">
      <c r="A30" s="60">
        <v>25</v>
      </c>
      <c r="B30" s="106">
        <f>VLOOKUP(A30,počty!$M$6:$EV$175,83,0)</f>
        <v>0</v>
      </c>
      <c r="C30" s="106">
        <f>VLOOKUP(A30,počty!$M$6:$EV$175,27,0)</f>
        <v>0</v>
      </c>
      <c r="D30" s="99">
        <f>VLOOKUP(A30,počty!$M$6:$EV$175,28,0)</f>
        <v>0</v>
      </c>
      <c r="E30" s="99">
        <f>VLOOKUP(A30,počty!$M$6:$EV$175,29,0)</f>
        <v>0</v>
      </c>
      <c r="F30" s="99">
        <f>VLOOKUP(A30,počty!$M$6:$EV$175,30,0)</f>
        <v>0</v>
      </c>
      <c r="G30" s="107" t="str">
        <f>VLOOKUP(A30,počty!$M$6:$EV$175,81,0)</f>
        <v>x</v>
      </c>
      <c r="H30" s="108" t="str">
        <f>VLOOKUP(A30,počty!$M$6:$EV$175,82,0)</f>
        <v>x</v>
      </c>
      <c r="I30" s="109"/>
      <c r="J30" s="109"/>
    </row>
    <row r="31" spans="1:10" s="60" customFormat="1" ht="14.25" customHeight="1">
      <c r="A31" s="60">
        <v>26</v>
      </c>
      <c r="B31" s="106">
        <f>VLOOKUP(A31,počty!$M$6:$EV$175,83,0)</f>
        <v>0</v>
      </c>
      <c r="C31" s="106">
        <f>VLOOKUP(A31,počty!$M$6:$EV$175,27,0)</f>
        <v>0</v>
      </c>
      <c r="D31" s="99">
        <f>VLOOKUP(A31,počty!$M$6:$EV$175,28,0)</f>
        <v>0</v>
      </c>
      <c r="E31" s="99">
        <f>VLOOKUP(A31,počty!$M$6:$EV$175,29,0)</f>
        <v>0</v>
      </c>
      <c r="F31" s="99">
        <f>VLOOKUP(A31,počty!$M$6:$EV$175,30,0)</f>
        <v>0</v>
      </c>
      <c r="G31" s="107" t="str">
        <f>VLOOKUP(A31,počty!$M$6:$EV$175,81,0)</f>
        <v>x</v>
      </c>
      <c r="H31" s="108" t="str">
        <f>VLOOKUP(A31,počty!$M$6:$EV$175,82,0)</f>
        <v>x</v>
      </c>
      <c r="I31" s="109"/>
      <c r="J31" s="109"/>
    </row>
    <row r="32" spans="1:10" s="60" customFormat="1" ht="14.25" customHeight="1">
      <c r="A32" s="60">
        <v>27</v>
      </c>
      <c r="B32" s="106">
        <f>VLOOKUP(A32,počty!$M$6:$EV$175,83,0)</f>
        <v>0</v>
      </c>
      <c r="C32" s="106">
        <f>VLOOKUP(A32,počty!$M$6:$EV$175,27,0)</f>
        <v>0</v>
      </c>
      <c r="D32" s="99">
        <f>VLOOKUP(A32,počty!$M$6:$EV$175,28,0)</f>
        <v>0</v>
      </c>
      <c r="E32" s="99">
        <f>VLOOKUP(A32,počty!$M$6:$EV$175,29,0)</f>
        <v>0</v>
      </c>
      <c r="F32" s="99">
        <f>VLOOKUP(A32,počty!$M$6:$EV$175,30,0)</f>
        <v>0</v>
      </c>
      <c r="G32" s="107" t="str">
        <f>VLOOKUP(A32,počty!$M$6:$EV$175,81,0)</f>
        <v>x</v>
      </c>
      <c r="H32" s="108" t="str">
        <f>VLOOKUP(A32,počty!$M$6:$EV$175,82,0)</f>
        <v>x</v>
      </c>
      <c r="I32" s="109"/>
      <c r="J32" s="109"/>
    </row>
    <row r="33" spans="1:10" s="60" customFormat="1" ht="14.25" customHeight="1">
      <c r="A33" s="60">
        <v>28</v>
      </c>
      <c r="B33" s="106">
        <f>VLOOKUP(A33,počty!$M$6:$EV$175,83,0)</f>
        <v>0</v>
      </c>
      <c r="C33" s="106">
        <f>VLOOKUP(A33,počty!$M$6:$EV$175,27,0)</f>
        <v>0</v>
      </c>
      <c r="D33" s="99">
        <f>VLOOKUP(A33,počty!$M$6:$EV$175,28,0)</f>
        <v>0</v>
      </c>
      <c r="E33" s="99">
        <f>VLOOKUP(A33,počty!$M$6:$EV$175,29,0)</f>
        <v>0</v>
      </c>
      <c r="F33" s="99">
        <f>VLOOKUP(A33,počty!$M$6:$EV$175,30,0)</f>
        <v>0</v>
      </c>
      <c r="G33" s="107" t="str">
        <f>VLOOKUP(A33,počty!$M$6:$EV$175,81,0)</f>
        <v>x</v>
      </c>
      <c r="H33" s="108" t="str">
        <f>VLOOKUP(A33,počty!$M$6:$EV$175,82,0)</f>
        <v>x</v>
      </c>
      <c r="I33" s="109"/>
      <c r="J33" s="109"/>
    </row>
    <row r="34" spans="1:10" s="60" customFormat="1" ht="14.25" customHeight="1">
      <c r="A34" s="60">
        <v>29</v>
      </c>
      <c r="B34" s="106">
        <f>VLOOKUP(A34,počty!$M$6:$EV$175,83,0)</f>
        <v>0</v>
      </c>
      <c r="C34" s="106">
        <f>VLOOKUP(A34,počty!$M$6:$EV$175,27,0)</f>
        <v>0</v>
      </c>
      <c r="D34" s="99">
        <f>VLOOKUP(A34,počty!$M$6:$EV$175,28,0)</f>
        <v>0</v>
      </c>
      <c r="E34" s="99">
        <f>VLOOKUP(A34,počty!$M$6:$EV$175,29,0)</f>
        <v>0</v>
      </c>
      <c r="F34" s="99">
        <f>VLOOKUP(A34,počty!$M$6:$EV$175,30,0)</f>
        <v>0</v>
      </c>
      <c r="G34" s="107" t="str">
        <f>VLOOKUP(A34,počty!$M$6:$EV$175,81,0)</f>
        <v>x</v>
      </c>
      <c r="H34" s="108" t="str">
        <f>VLOOKUP(A34,počty!$M$6:$EV$175,82,0)</f>
        <v>x</v>
      </c>
      <c r="I34" s="109"/>
      <c r="J34" s="109"/>
    </row>
    <row r="35" spans="1:10" s="60" customFormat="1" ht="14.25" customHeight="1">
      <c r="A35" s="60">
        <v>30</v>
      </c>
      <c r="B35" s="106">
        <f>VLOOKUP(A35,počty!$M$6:$EV$175,83,0)</f>
        <v>0</v>
      </c>
      <c r="C35" s="106">
        <f>VLOOKUP(A35,počty!$M$6:$EV$175,27,0)</f>
        <v>0</v>
      </c>
      <c r="D35" s="99">
        <f>VLOOKUP(A35,počty!$M$6:$EV$175,28,0)</f>
        <v>0</v>
      </c>
      <c r="E35" s="99">
        <f>VLOOKUP(A35,počty!$M$6:$EV$175,29,0)</f>
        <v>0</v>
      </c>
      <c r="F35" s="99">
        <f>VLOOKUP(A35,počty!$M$6:$EV$175,30,0)</f>
        <v>0</v>
      </c>
      <c r="G35" s="107" t="str">
        <f>VLOOKUP(A35,počty!$M$6:$EV$175,81,0)</f>
        <v>x</v>
      </c>
      <c r="H35" s="108" t="str">
        <f>VLOOKUP(A35,počty!$M$6:$EV$175,82,0)</f>
        <v>x</v>
      </c>
      <c r="I35" s="109"/>
      <c r="J35" s="109"/>
    </row>
    <row r="36" spans="1:10" s="60" customFormat="1" ht="14.25" customHeight="1">
      <c r="A36" s="60">
        <v>31</v>
      </c>
      <c r="B36" s="106">
        <f>VLOOKUP(A36,počty!$M$6:$EV$175,83,0)</f>
        <v>0</v>
      </c>
      <c r="C36" s="106">
        <f>VLOOKUP(A36,počty!$M$6:$EV$175,27,0)</f>
        <v>0</v>
      </c>
      <c r="D36" s="99">
        <f>VLOOKUP(A36,počty!$M$6:$EV$175,28,0)</f>
        <v>0</v>
      </c>
      <c r="E36" s="99">
        <f>VLOOKUP(A36,počty!$M$6:$EV$175,29,0)</f>
        <v>0</v>
      </c>
      <c r="F36" s="99">
        <f>VLOOKUP(A36,počty!$M$6:$EV$175,30,0)</f>
        <v>0</v>
      </c>
      <c r="G36" s="107" t="str">
        <f>VLOOKUP(A36,počty!$M$6:$EV$175,81,0)</f>
        <v>x</v>
      </c>
      <c r="H36" s="108" t="str">
        <f>VLOOKUP(A36,počty!$M$6:$EV$175,82,0)</f>
        <v>x</v>
      </c>
      <c r="I36" s="109"/>
      <c r="J36" s="109"/>
    </row>
    <row r="37" spans="1:10" s="60" customFormat="1" ht="14.25" customHeight="1">
      <c r="A37" s="60">
        <v>32</v>
      </c>
      <c r="B37" s="106">
        <f>VLOOKUP(A37,počty!$M$6:$EV$175,83,0)</f>
        <v>0</v>
      </c>
      <c r="C37" s="106">
        <f>VLOOKUP(A37,počty!$M$6:$EV$175,27,0)</f>
        <v>0</v>
      </c>
      <c r="D37" s="99">
        <f>VLOOKUP(A37,počty!$M$6:$EV$175,28,0)</f>
        <v>0</v>
      </c>
      <c r="E37" s="99">
        <f>VLOOKUP(A37,počty!$M$6:$EV$175,29,0)</f>
        <v>0</v>
      </c>
      <c r="F37" s="99">
        <f>VLOOKUP(A37,počty!$M$6:$EV$175,30,0)</f>
        <v>0</v>
      </c>
      <c r="G37" s="107" t="str">
        <f>VLOOKUP(A37,počty!$M$6:$EV$175,81,0)</f>
        <v>x</v>
      </c>
      <c r="H37" s="108" t="str">
        <f>VLOOKUP(A37,počty!$M$6:$EV$175,82,0)</f>
        <v>x</v>
      </c>
      <c r="I37" s="109"/>
      <c r="J37" s="109"/>
    </row>
    <row r="38" spans="1:10" s="60" customFormat="1" ht="14.25" customHeight="1">
      <c r="A38" s="60">
        <v>33</v>
      </c>
      <c r="B38" s="106">
        <f>VLOOKUP(A38,počty!$M$6:$EV$175,83,0)</f>
        <v>0</v>
      </c>
      <c r="C38" s="106">
        <f>VLOOKUP(A38,počty!$M$6:$EV$175,27,0)</f>
        <v>0</v>
      </c>
      <c r="D38" s="99">
        <f>VLOOKUP(A38,počty!$M$6:$EV$175,28,0)</f>
        <v>0</v>
      </c>
      <c r="E38" s="99">
        <f>VLOOKUP(A38,počty!$M$6:$EV$175,29,0)</f>
        <v>0</v>
      </c>
      <c r="F38" s="99">
        <f>VLOOKUP(A38,počty!$M$6:$EV$175,30,0)</f>
        <v>0</v>
      </c>
      <c r="G38" s="107" t="str">
        <f>VLOOKUP(A38,počty!$M$6:$EV$175,81,0)</f>
        <v>x</v>
      </c>
      <c r="H38" s="108" t="str">
        <f>VLOOKUP(A38,počty!$M$6:$EV$175,82,0)</f>
        <v>x</v>
      </c>
      <c r="I38" s="109"/>
      <c r="J38" s="109"/>
    </row>
    <row r="39" spans="1:10" s="60" customFormat="1" ht="14.25" customHeight="1">
      <c r="A39" s="60">
        <v>34</v>
      </c>
      <c r="B39" s="106">
        <f>VLOOKUP(A39,počty!$M$6:$EV$175,83,0)</f>
        <v>0</v>
      </c>
      <c r="C39" s="106">
        <f>VLOOKUP(A39,počty!$M$6:$EV$175,27,0)</f>
        <v>0</v>
      </c>
      <c r="D39" s="99">
        <f>VLOOKUP(A39,počty!$M$6:$EV$175,28,0)</f>
        <v>0</v>
      </c>
      <c r="E39" s="99">
        <f>VLOOKUP(A39,počty!$M$6:$EV$175,29,0)</f>
        <v>0</v>
      </c>
      <c r="F39" s="99">
        <f>VLOOKUP(A39,počty!$M$6:$EV$175,30,0)</f>
        <v>0</v>
      </c>
      <c r="G39" s="107" t="str">
        <f>VLOOKUP(A39,počty!$M$6:$EV$175,81,0)</f>
        <v>x</v>
      </c>
      <c r="H39" s="108" t="str">
        <f>VLOOKUP(A39,počty!$M$6:$EV$175,82,0)</f>
        <v>x</v>
      </c>
      <c r="I39" s="109"/>
      <c r="J39" s="109"/>
    </row>
    <row r="40" spans="1:10" s="60" customFormat="1" ht="14.25" customHeight="1">
      <c r="A40" s="60">
        <v>35</v>
      </c>
      <c r="B40" s="106">
        <f>VLOOKUP(A40,počty!$M$6:$EV$175,83,0)</f>
        <v>0</v>
      </c>
      <c r="C40" s="106">
        <f>VLOOKUP(A40,počty!$M$6:$EV$175,27,0)</f>
        <v>0</v>
      </c>
      <c r="D40" s="99">
        <f>VLOOKUP(A40,počty!$M$6:$EV$175,28,0)</f>
        <v>0</v>
      </c>
      <c r="E40" s="99">
        <f>VLOOKUP(A40,počty!$M$6:$EV$175,29,0)</f>
        <v>0</v>
      </c>
      <c r="F40" s="99">
        <f>VLOOKUP(A40,počty!$M$6:$EV$175,30,0)</f>
        <v>0</v>
      </c>
      <c r="G40" s="107" t="str">
        <f>VLOOKUP(A40,počty!$M$6:$EV$175,81,0)</f>
        <v>x</v>
      </c>
      <c r="H40" s="108" t="str">
        <f>VLOOKUP(A40,počty!$M$6:$EV$175,82,0)</f>
        <v>x</v>
      </c>
      <c r="I40" s="109"/>
      <c r="J40" s="109"/>
    </row>
    <row r="41" spans="1:10" s="60" customFormat="1" ht="14.25" customHeight="1">
      <c r="A41" s="60">
        <v>36</v>
      </c>
      <c r="B41" s="106">
        <f>VLOOKUP(A41,počty!$M$6:$EV$175,83,0)</f>
        <v>0</v>
      </c>
      <c r="C41" s="106">
        <f>VLOOKUP(A41,počty!$M$6:$EV$175,27,0)</f>
        <v>0</v>
      </c>
      <c r="D41" s="99">
        <f>VLOOKUP(A41,počty!$M$6:$EV$175,28,0)</f>
        <v>0</v>
      </c>
      <c r="E41" s="99">
        <f>VLOOKUP(A41,počty!$M$6:$EV$175,29,0)</f>
        <v>0</v>
      </c>
      <c r="F41" s="99">
        <f>VLOOKUP(A41,počty!$M$6:$EV$175,30,0)</f>
        <v>0</v>
      </c>
      <c r="G41" s="107" t="str">
        <f>VLOOKUP(A41,počty!$M$6:$EV$175,81,0)</f>
        <v>x</v>
      </c>
      <c r="H41" s="108" t="str">
        <f>VLOOKUP(A41,počty!$M$6:$EV$175,82,0)</f>
        <v>x</v>
      </c>
      <c r="I41" s="109"/>
      <c r="J41" s="109"/>
    </row>
    <row r="42" spans="1:10" s="60" customFormat="1" ht="14.25" customHeight="1">
      <c r="A42" s="60">
        <v>37</v>
      </c>
      <c r="B42" s="106">
        <f>VLOOKUP(A42,počty!$M$6:$EV$175,83,0)</f>
        <v>0</v>
      </c>
      <c r="C42" s="106">
        <f>VLOOKUP(A42,počty!$M$6:$EV$175,27,0)</f>
        <v>0</v>
      </c>
      <c r="D42" s="99">
        <f>VLOOKUP(A42,počty!$M$6:$EV$175,28,0)</f>
        <v>0</v>
      </c>
      <c r="E42" s="99">
        <f>VLOOKUP(A42,počty!$M$6:$EV$175,29,0)</f>
        <v>0</v>
      </c>
      <c r="F42" s="99">
        <f>VLOOKUP(A42,počty!$M$6:$EV$175,30,0)</f>
        <v>0</v>
      </c>
      <c r="G42" s="107" t="str">
        <f>VLOOKUP(A42,počty!$M$6:$EV$175,81,0)</f>
        <v>x</v>
      </c>
      <c r="H42" s="108" t="str">
        <f>VLOOKUP(A42,počty!$M$6:$EV$175,82,0)</f>
        <v>x</v>
      </c>
      <c r="I42" s="109"/>
      <c r="J42" s="109"/>
    </row>
    <row r="43" spans="1:10" s="60" customFormat="1" ht="14.25" customHeight="1">
      <c r="A43" s="60">
        <v>38</v>
      </c>
      <c r="B43" s="106">
        <f>VLOOKUP(A43,počty!$M$6:$EV$175,83,0)</f>
        <v>0</v>
      </c>
      <c r="C43" s="106">
        <f>VLOOKUP(A43,počty!$M$6:$EV$175,27,0)</f>
        <v>0</v>
      </c>
      <c r="D43" s="99">
        <f>VLOOKUP(A43,počty!$M$6:$EV$175,28,0)</f>
        <v>0</v>
      </c>
      <c r="E43" s="99">
        <f>VLOOKUP(A43,počty!$M$6:$EV$175,29,0)</f>
        <v>0</v>
      </c>
      <c r="F43" s="99">
        <f>VLOOKUP(A43,počty!$M$6:$EV$175,30,0)</f>
        <v>0</v>
      </c>
      <c r="G43" s="107" t="str">
        <f>VLOOKUP(A43,počty!$M$6:$EV$175,81,0)</f>
        <v>x</v>
      </c>
      <c r="H43" s="108" t="str">
        <f>VLOOKUP(A43,počty!$M$6:$EV$175,82,0)</f>
        <v>x</v>
      </c>
      <c r="I43" s="109"/>
      <c r="J43" s="109"/>
    </row>
    <row r="44" spans="1:10" s="60" customFormat="1" ht="14.25" customHeight="1">
      <c r="A44" s="60">
        <v>39</v>
      </c>
      <c r="B44" s="106">
        <f>VLOOKUP(A44,počty!$M$6:$EV$175,83,0)</f>
        <v>0</v>
      </c>
      <c r="C44" s="106">
        <f>VLOOKUP(A44,počty!$M$6:$EV$175,27,0)</f>
        <v>0</v>
      </c>
      <c r="D44" s="99">
        <f>VLOOKUP(A44,počty!$M$6:$EV$175,28,0)</f>
        <v>0</v>
      </c>
      <c r="E44" s="99">
        <f>VLOOKUP(A44,počty!$M$6:$EV$175,29,0)</f>
        <v>0</v>
      </c>
      <c r="F44" s="99">
        <f>VLOOKUP(A44,počty!$M$6:$EV$175,30,0)</f>
        <v>0</v>
      </c>
      <c r="G44" s="107" t="str">
        <f>VLOOKUP(A44,počty!$M$6:$EV$175,81,0)</f>
        <v>x</v>
      </c>
      <c r="H44" s="108" t="str">
        <f>VLOOKUP(A44,počty!$M$6:$EV$175,82,0)</f>
        <v>x</v>
      </c>
      <c r="I44" s="109"/>
      <c r="J44" s="109"/>
    </row>
    <row r="45" spans="1:10" s="60" customFormat="1" ht="14.25" customHeight="1">
      <c r="A45" s="60">
        <v>40</v>
      </c>
      <c r="B45" s="106">
        <f>VLOOKUP(A45,počty!$M$6:$EV$175,83,0)</f>
        <v>0</v>
      </c>
      <c r="C45" s="106">
        <f>VLOOKUP(A45,počty!$M$6:$EV$175,27,0)</f>
        <v>0</v>
      </c>
      <c r="D45" s="99">
        <f>VLOOKUP(A45,počty!$M$6:$EV$175,28,0)</f>
        <v>0</v>
      </c>
      <c r="E45" s="99">
        <f>VLOOKUP(A45,počty!$M$6:$EV$175,29,0)</f>
        <v>0</v>
      </c>
      <c r="F45" s="99">
        <f>VLOOKUP(A45,počty!$M$6:$EV$175,30,0)</f>
        <v>0</v>
      </c>
      <c r="G45" s="107" t="str">
        <f>VLOOKUP(A45,počty!$M$6:$EV$175,81,0)</f>
        <v>x</v>
      </c>
      <c r="H45" s="108" t="str">
        <f>VLOOKUP(A45,počty!$M$6:$EV$175,82,0)</f>
        <v>x</v>
      </c>
      <c r="I45" s="109"/>
      <c r="J45" s="109"/>
    </row>
    <row r="46" spans="1:10" s="60" customFormat="1" ht="14.25" customHeight="1">
      <c r="A46" s="60">
        <v>41</v>
      </c>
      <c r="B46" s="106">
        <f>VLOOKUP(A46,počty!$M$6:$EV$175,83,0)</f>
        <v>0</v>
      </c>
      <c r="C46" s="106">
        <f>VLOOKUP(A46,počty!$M$6:$EV$175,27,0)</f>
        <v>0</v>
      </c>
      <c r="D46" s="99">
        <f>VLOOKUP(A46,počty!$M$6:$EV$175,28,0)</f>
        <v>0</v>
      </c>
      <c r="E46" s="99">
        <f>VLOOKUP(A46,počty!$M$6:$EV$175,29,0)</f>
        <v>0</v>
      </c>
      <c r="F46" s="99">
        <f>VLOOKUP(A46,počty!$M$6:$EV$175,30,0)</f>
        <v>0</v>
      </c>
      <c r="G46" s="107" t="str">
        <f>VLOOKUP(A46,počty!$M$6:$EV$175,81,0)</f>
        <v>x</v>
      </c>
      <c r="H46" s="108" t="str">
        <f>VLOOKUP(A46,počty!$M$6:$EV$175,82,0)</f>
        <v>x</v>
      </c>
      <c r="I46" s="109"/>
      <c r="J46" s="109"/>
    </row>
    <row r="47" spans="1:10" s="60" customFormat="1" ht="14.25" customHeight="1">
      <c r="A47" s="60">
        <v>42</v>
      </c>
      <c r="B47" s="106">
        <f>VLOOKUP(A47,počty!$M$6:$EV$175,83,0)</f>
        <v>0</v>
      </c>
      <c r="C47" s="106">
        <f>VLOOKUP(A47,počty!$M$6:$EV$175,27,0)</f>
        <v>0</v>
      </c>
      <c r="D47" s="99">
        <f>VLOOKUP(A47,počty!$M$6:$EV$175,28,0)</f>
        <v>0</v>
      </c>
      <c r="E47" s="99">
        <f>VLOOKUP(A47,počty!$M$6:$EV$175,29,0)</f>
        <v>0</v>
      </c>
      <c r="F47" s="99">
        <f>VLOOKUP(A47,počty!$M$6:$EV$175,30,0)</f>
        <v>0</v>
      </c>
      <c r="G47" s="107" t="str">
        <f>VLOOKUP(A47,počty!$M$6:$EV$175,81,0)</f>
        <v>x</v>
      </c>
      <c r="H47" s="108" t="str">
        <f>VLOOKUP(A47,počty!$M$6:$EV$175,82,0)</f>
        <v>x</v>
      </c>
      <c r="I47" s="109"/>
      <c r="J47" s="109"/>
    </row>
    <row r="48" spans="1:10" s="60" customFormat="1" ht="14.25" customHeight="1">
      <c r="A48" s="60">
        <v>43</v>
      </c>
      <c r="B48" s="106">
        <f>VLOOKUP(A48,počty!$M$6:$EV$175,83,0)</f>
        <v>0</v>
      </c>
      <c r="C48" s="106">
        <f>VLOOKUP(A48,počty!$M$6:$EV$175,27,0)</f>
        <v>0</v>
      </c>
      <c r="D48" s="99">
        <f>VLOOKUP(A48,počty!$M$6:$EV$175,28,0)</f>
        <v>0</v>
      </c>
      <c r="E48" s="99">
        <f>VLOOKUP(A48,počty!$M$6:$EV$175,29,0)</f>
        <v>0</v>
      </c>
      <c r="F48" s="99">
        <f>VLOOKUP(A48,počty!$M$6:$EV$175,30,0)</f>
        <v>0</v>
      </c>
      <c r="G48" s="107" t="str">
        <f>VLOOKUP(A48,počty!$M$6:$EV$175,81,0)</f>
        <v>x</v>
      </c>
      <c r="H48" s="108" t="str">
        <f>VLOOKUP(A48,počty!$M$6:$EV$175,82,0)</f>
        <v>x</v>
      </c>
      <c r="I48" s="109"/>
      <c r="J48" s="109"/>
    </row>
    <row r="49" spans="1:10" s="60" customFormat="1" ht="14.25" customHeight="1">
      <c r="A49" s="60">
        <v>44</v>
      </c>
      <c r="B49" s="106">
        <f>VLOOKUP(A49,počty!$M$6:$EV$175,83,0)</f>
        <v>0</v>
      </c>
      <c r="C49" s="106">
        <f>VLOOKUP(A49,počty!$M$6:$EV$175,27,0)</f>
        <v>0</v>
      </c>
      <c r="D49" s="99">
        <f>VLOOKUP(A49,počty!$M$6:$EV$175,28,0)</f>
        <v>0</v>
      </c>
      <c r="E49" s="99">
        <f>VLOOKUP(A49,počty!$M$6:$EV$175,29,0)</f>
        <v>0</v>
      </c>
      <c r="F49" s="99">
        <f>VLOOKUP(A49,počty!$M$6:$EV$175,30,0)</f>
        <v>0</v>
      </c>
      <c r="G49" s="107" t="str">
        <f>VLOOKUP(A49,počty!$M$6:$EV$175,81,0)</f>
        <v>x</v>
      </c>
      <c r="H49" s="108" t="str">
        <f>VLOOKUP(A49,počty!$M$6:$EV$175,82,0)</f>
        <v>x</v>
      </c>
      <c r="I49" s="109"/>
      <c r="J49" s="109"/>
    </row>
    <row r="50" spans="1:10" s="60" customFormat="1" ht="14.25" customHeight="1">
      <c r="A50" s="60">
        <v>45</v>
      </c>
      <c r="B50" s="106">
        <f>VLOOKUP(A50,počty!$M$6:$EV$175,83,0)</f>
        <v>0</v>
      </c>
      <c r="C50" s="106">
        <f>VLOOKUP(A50,počty!$M$6:$EV$175,27,0)</f>
        <v>0</v>
      </c>
      <c r="D50" s="99">
        <f>VLOOKUP(A50,počty!$M$6:$EV$175,28,0)</f>
        <v>0</v>
      </c>
      <c r="E50" s="99">
        <f>VLOOKUP(A50,počty!$M$6:$EV$175,29,0)</f>
        <v>0</v>
      </c>
      <c r="F50" s="99">
        <f>VLOOKUP(A50,počty!$M$6:$EV$175,30,0)</f>
        <v>0</v>
      </c>
      <c r="G50" s="107" t="str">
        <f>VLOOKUP(A50,počty!$M$6:$EV$175,81,0)</f>
        <v>x</v>
      </c>
      <c r="H50" s="108" t="str">
        <f>VLOOKUP(A50,počty!$M$6:$EV$175,82,0)</f>
        <v>x</v>
      </c>
      <c r="I50" s="109"/>
      <c r="J50" s="109"/>
    </row>
    <row r="51" spans="1:10" s="60" customFormat="1" ht="14.25" customHeight="1">
      <c r="A51" s="60">
        <v>46</v>
      </c>
      <c r="B51" s="106">
        <f>VLOOKUP(A51,počty!$M$6:$EV$175,83,0)</f>
        <v>0</v>
      </c>
      <c r="C51" s="106">
        <f>VLOOKUP(A51,počty!$M$6:$EV$175,27,0)</f>
        <v>0</v>
      </c>
      <c r="D51" s="99">
        <f>VLOOKUP(A51,počty!$M$6:$EV$175,28,0)</f>
        <v>0</v>
      </c>
      <c r="E51" s="99">
        <f>VLOOKUP(A51,počty!$M$6:$EV$175,29,0)</f>
        <v>0</v>
      </c>
      <c r="F51" s="99">
        <f>VLOOKUP(A51,počty!$M$6:$EV$175,30,0)</f>
        <v>0</v>
      </c>
      <c r="G51" s="107" t="str">
        <f>VLOOKUP(A51,počty!$M$6:$EV$175,81,0)</f>
        <v>x</v>
      </c>
      <c r="H51" s="108" t="str">
        <f>VLOOKUP(A51,počty!$M$6:$EV$175,82,0)</f>
        <v>x</v>
      </c>
      <c r="I51" s="109"/>
      <c r="J51" s="109"/>
    </row>
    <row r="52" spans="1:10" s="60" customFormat="1" ht="14.25" customHeight="1">
      <c r="A52" s="60">
        <v>47</v>
      </c>
      <c r="B52" s="106">
        <f>VLOOKUP(A52,počty!$M$6:$EV$175,83,0)</f>
        <v>0</v>
      </c>
      <c r="C52" s="106">
        <f>VLOOKUP(A52,počty!$M$6:$EV$175,27,0)</f>
        <v>0</v>
      </c>
      <c r="D52" s="99">
        <f>VLOOKUP(A52,počty!$M$6:$EV$175,28,0)</f>
        <v>0</v>
      </c>
      <c r="E52" s="99">
        <f>VLOOKUP(A52,počty!$M$6:$EV$175,29,0)</f>
        <v>0</v>
      </c>
      <c r="F52" s="99">
        <f>VLOOKUP(A52,počty!$M$6:$EV$175,30,0)</f>
        <v>0</v>
      </c>
      <c r="G52" s="107" t="str">
        <f>VLOOKUP(A52,počty!$M$6:$EV$175,81,0)</f>
        <v>x</v>
      </c>
      <c r="H52" s="108" t="str">
        <f>VLOOKUP(A52,počty!$M$6:$EV$175,82,0)</f>
        <v>x</v>
      </c>
      <c r="I52" s="109"/>
      <c r="J52" s="109"/>
    </row>
    <row r="53" spans="1:10" s="60" customFormat="1" ht="14.25" customHeight="1">
      <c r="A53" s="60">
        <v>48</v>
      </c>
      <c r="B53" s="106">
        <f>VLOOKUP(A53,počty!$M$6:$EV$175,83,0)</f>
        <v>0</v>
      </c>
      <c r="C53" s="106">
        <f>VLOOKUP(A53,počty!$M$6:$EV$175,27,0)</f>
        <v>0</v>
      </c>
      <c r="D53" s="99">
        <f>VLOOKUP(A53,počty!$M$6:$EV$175,28,0)</f>
        <v>0</v>
      </c>
      <c r="E53" s="99">
        <f>VLOOKUP(A53,počty!$M$6:$EV$175,29,0)</f>
        <v>0</v>
      </c>
      <c r="F53" s="99">
        <f>VLOOKUP(A53,počty!$M$6:$EV$175,30,0)</f>
        <v>0</v>
      </c>
      <c r="G53" s="107" t="str">
        <f>VLOOKUP(A53,počty!$M$6:$EV$175,81,0)</f>
        <v>x</v>
      </c>
      <c r="H53" s="108" t="str">
        <f>VLOOKUP(A53,počty!$M$6:$EV$175,82,0)</f>
        <v>x</v>
      </c>
      <c r="I53" s="109"/>
      <c r="J53" s="109"/>
    </row>
    <row r="54" spans="1:10" s="60" customFormat="1" ht="14.25" customHeight="1">
      <c r="A54" s="60">
        <v>49</v>
      </c>
      <c r="B54" s="106">
        <f>VLOOKUP(A54,počty!$M$6:$EV$175,83,0)</f>
        <v>0</v>
      </c>
      <c r="C54" s="106">
        <f>VLOOKUP(A54,počty!$M$6:$EV$175,27,0)</f>
        <v>0</v>
      </c>
      <c r="D54" s="99">
        <f>VLOOKUP(A54,počty!$M$6:$EV$175,28,0)</f>
        <v>0</v>
      </c>
      <c r="E54" s="99">
        <f>VLOOKUP(A54,počty!$M$6:$EV$175,29,0)</f>
        <v>0</v>
      </c>
      <c r="F54" s="99">
        <f>VLOOKUP(A54,počty!$M$6:$EV$175,30,0)</f>
        <v>0</v>
      </c>
      <c r="G54" s="107" t="str">
        <f>VLOOKUP(A54,počty!$M$6:$EV$175,81,0)</f>
        <v>x</v>
      </c>
      <c r="H54" s="108" t="str">
        <f>VLOOKUP(A54,počty!$M$6:$EV$175,82,0)</f>
        <v>x</v>
      </c>
      <c r="I54" s="109"/>
      <c r="J54" s="109"/>
    </row>
    <row r="55" spans="1:10" s="60" customFormat="1" ht="14.25" customHeight="1">
      <c r="A55" s="60">
        <v>50</v>
      </c>
      <c r="B55" s="106">
        <f>VLOOKUP(A55,počty!$M$6:$EV$175,83,0)</f>
        <v>0</v>
      </c>
      <c r="C55" s="106">
        <f>VLOOKUP(A55,počty!$M$6:$EV$175,27,0)</f>
        <v>0</v>
      </c>
      <c r="D55" s="99">
        <f>VLOOKUP(A55,počty!$M$6:$EV$175,28,0)</f>
        <v>0</v>
      </c>
      <c r="E55" s="99">
        <f>VLOOKUP(A55,počty!$M$6:$EV$175,29,0)</f>
        <v>0</v>
      </c>
      <c r="F55" s="99">
        <f>VLOOKUP(A55,počty!$M$6:$EV$175,30,0)</f>
        <v>0</v>
      </c>
      <c r="G55" s="107" t="str">
        <f>VLOOKUP(A55,počty!$M$6:$EV$175,81,0)</f>
        <v>x</v>
      </c>
      <c r="H55" s="108" t="str">
        <f>VLOOKUP(A55,počty!$M$6:$EV$175,82,0)</f>
        <v>x</v>
      </c>
      <c r="I55" s="109"/>
      <c r="J55" s="109"/>
    </row>
    <row r="56" spans="1:10" s="60" customFormat="1" ht="14.25" customHeight="1">
      <c r="A56" s="60">
        <v>51</v>
      </c>
      <c r="B56" s="106">
        <f>VLOOKUP(A56,počty!$M$6:$EV$175,83,0)</f>
        <v>0</v>
      </c>
      <c r="C56" s="106">
        <f>VLOOKUP(A56,počty!$M$6:$EV$175,27,0)</f>
        <v>0</v>
      </c>
      <c r="D56" s="99">
        <f>VLOOKUP(A56,počty!$M$6:$EV$175,28,0)</f>
        <v>0</v>
      </c>
      <c r="E56" s="99">
        <f>VLOOKUP(A56,počty!$M$6:$EV$175,29,0)</f>
        <v>0</v>
      </c>
      <c r="F56" s="99">
        <f>VLOOKUP(A56,počty!$M$6:$EV$175,30,0)</f>
        <v>0</v>
      </c>
      <c r="G56" s="107" t="str">
        <f>VLOOKUP(A56,počty!$M$6:$EV$175,81,0)</f>
        <v>x</v>
      </c>
      <c r="H56" s="108" t="str">
        <f>VLOOKUP(A56,počty!$M$6:$EV$175,82,0)</f>
        <v>x</v>
      </c>
      <c r="I56" s="109"/>
      <c r="J56" s="109"/>
    </row>
    <row r="57" spans="1:10" s="60" customFormat="1" ht="14.25" customHeight="1">
      <c r="A57" s="60">
        <v>52</v>
      </c>
      <c r="B57" s="106">
        <f>VLOOKUP(A57,počty!$M$6:$EV$175,83,0)</f>
        <v>0</v>
      </c>
      <c r="C57" s="106">
        <f>VLOOKUP(A57,počty!$M$6:$EV$175,27,0)</f>
        <v>0</v>
      </c>
      <c r="D57" s="99">
        <f>VLOOKUP(A57,počty!$M$6:$EV$175,28,0)</f>
        <v>0</v>
      </c>
      <c r="E57" s="99">
        <f>VLOOKUP(A57,počty!$M$6:$EV$175,29,0)</f>
        <v>0</v>
      </c>
      <c r="F57" s="99">
        <f>VLOOKUP(A57,počty!$M$6:$EV$175,30,0)</f>
        <v>0</v>
      </c>
      <c r="G57" s="107" t="str">
        <f>VLOOKUP(A57,počty!$M$6:$EV$175,81,0)</f>
        <v>x</v>
      </c>
      <c r="H57" s="108" t="str">
        <f>VLOOKUP(A57,počty!$M$6:$EV$175,82,0)</f>
        <v>x</v>
      </c>
      <c r="I57" s="109"/>
      <c r="J57" s="109"/>
    </row>
    <row r="58" spans="1:10" s="60" customFormat="1" ht="14.25" customHeight="1">
      <c r="A58" s="60">
        <v>53</v>
      </c>
      <c r="B58" s="106">
        <f>VLOOKUP(A58,počty!$M$6:$EV$175,83,0)</f>
        <v>0</v>
      </c>
      <c r="C58" s="106">
        <f>VLOOKUP(A58,počty!$M$6:$EV$175,27,0)</f>
        <v>0</v>
      </c>
      <c r="D58" s="99">
        <f>VLOOKUP(A58,počty!$M$6:$EV$175,28,0)</f>
        <v>0</v>
      </c>
      <c r="E58" s="99">
        <f>VLOOKUP(A58,počty!$M$6:$EV$175,29,0)</f>
        <v>0</v>
      </c>
      <c r="F58" s="99">
        <f>VLOOKUP(A58,počty!$M$6:$EV$175,30,0)</f>
        <v>0</v>
      </c>
      <c r="G58" s="107" t="str">
        <f>VLOOKUP(A58,počty!$M$6:$EV$175,81,0)</f>
        <v>x</v>
      </c>
      <c r="H58" s="108" t="str">
        <f>VLOOKUP(A58,počty!$M$6:$EV$175,82,0)</f>
        <v>x</v>
      </c>
      <c r="I58" s="109"/>
      <c r="J58" s="109"/>
    </row>
    <row r="59" spans="1:10" s="60" customFormat="1" ht="14.25" customHeight="1">
      <c r="A59" s="60">
        <v>54</v>
      </c>
      <c r="B59" s="106">
        <f>VLOOKUP(A59,počty!$M$6:$EV$175,83,0)</f>
        <v>0</v>
      </c>
      <c r="C59" s="106">
        <f>VLOOKUP(A59,počty!$M$6:$EV$175,27,0)</f>
        <v>0</v>
      </c>
      <c r="D59" s="99">
        <f>VLOOKUP(A59,počty!$M$6:$EV$175,28,0)</f>
        <v>0</v>
      </c>
      <c r="E59" s="99">
        <f>VLOOKUP(A59,počty!$M$6:$EV$175,29,0)</f>
        <v>0</v>
      </c>
      <c r="F59" s="99">
        <f>VLOOKUP(A59,počty!$M$6:$EV$175,30,0)</f>
        <v>0</v>
      </c>
      <c r="G59" s="107" t="str">
        <f>VLOOKUP(A59,počty!$M$6:$EV$175,81,0)</f>
        <v>x</v>
      </c>
      <c r="H59" s="108" t="str">
        <f>VLOOKUP(A59,počty!$M$6:$EV$175,82,0)</f>
        <v>x</v>
      </c>
      <c r="I59" s="109"/>
      <c r="J59" s="109"/>
    </row>
    <row r="60" spans="1:10" s="60" customFormat="1" ht="14.25" customHeight="1">
      <c r="A60" s="60">
        <v>55</v>
      </c>
      <c r="B60" s="106">
        <f>VLOOKUP(A60,počty!$M$6:$EV$175,83,0)</f>
        <v>0</v>
      </c>
      <c r="C60" s="106">
        <f>VLOOKUP(A60,počty!$M$6:$EV$175,27,0)</f>
        <v>0</v>
      </c>
      <c r="D60" s="99">
        <f>VLOOKUP(A60,počty!$M$6:$EV$175,28,0)</f>
        <v>0</v>
      </c>
      <c r="E60" s="99">
        <f>VLOOKUP(A60,počty!$M$6:$EV$175,29,0)</f>
        <v>0</v>
      </c>
      <c r="F60" s="99">
        <f>VLOOKUP(A60,počty!$M$6:$EV$175,30,0)</f>
        <v>0</v>
      </c>
      <c r="G60" s="107" t="str">
        <f>VLOOKUP(A60,počty!$M$6:$EV$175,81,0)</f>
        <v>x</v>
      </c>
      <c r="H60" s="108" t="str">
        <f>VLOOKUP(A60,počty!$M$6:$EV$175,82,0)</f>
        <v>x</v>
      </c>
      <c r="I60" s="109"/>
      <c r="J60" s="109"/>
    </row>
    <row r="61" spans="1:10" s="60" customFormat="1" ht="14.25" customHeight="1">
      <c r="A61" s="60">
        <v>56</v>
      </c>
      <c r="B61" s="106">
        <f>VLOOKUP(A61,počty!$M$6:$EV$175,83,0)</f>
        <v>0</v>
      </c>
      <c r="C61" s="106">
        <f>VLOOKUP(A61,počty!$M$6:$EV$175,27,0)</f>
        <v>0</v>
      </c>
      <c r="D61" s="99">
        <f>VLOOKUP(A61,počty!$M$6:$EV$175,28,0)</f>
        <v>0</v>
      </c>
      <c r="E61" s="99">
        <f>VLOOKUP(A61,počty!$M$6:$EV$175,29,0)</f>
        <v>0</v>
      </c>
      <c r="F61" s="99">
        <f>VLOOKUP(A61,počty!$M$6:$EV$175,30,0)</f>
        <v>0</v>
      </c>
      <c r="G61" s="107" t="str">
        <f>VLOOKUP(A61,počty!$M$6:$EV$175,81,0)</f>
        <v>x</v>
      </c>
      <c r="H61" s="108" t="str">
        <f>VLOOKUP(A61,počty!$M$6:$EV$175,82,0)</f>
        <v>x</v>
      </c>
      <c r="I61" s="109"/>
      <c r="J61" s="109"/>
    </row>
    <row r="62" spans="1:10" s="60" customFormat="1" ht="14.25" customHeight="1">
      <c r="A62" s="60">
        <v>57</v>
      </c>
      <c r="B62" s="106">
        <f>VLOOKUP(A62,počty!$M$6:$EV$175,83,0)</f>
        <v>0</v>
      </c>
      <c r="C62" s="106">
        <f>VLOOKUP(A62,počty!$M$6:$EV$175,27,0)</f>
        <v>0</v>
      </c>
      <c r="D62" s="99">
        <f>VLOOKUP(A62,počty!$M$6:$EV$175,28,0)</f>
        <v>0</v>
      </c>
      <c r="E62" s="99">
        <f>VLOOKUP(A62,počty!$M$6:$EV$175,29,0)</f>
        <v>0</v>
      </c>
      <c r="F62" s="99">
        <f>VLOOKUP(A62,počty!$M$6:$EV$175,30,0)</f>
        <v>0</v>
      </c>
      <c r="G62" s="107" t="str">
        <f>VLOOKUP(A62,počty!$M$6:$EV$175,81,0)</f>
        <v>x</v>
      </c>
      <c r="H62" s="108" t="str">
        <f>VLOOKUP(A62,počty!$M$6:$EV$175,82,0)</f>
        <v>x</v>
      </c>
      <c r="I62" s="109"/>
      <c r="J62" s="109"/>
    </row>
    <row r="63" spans="1:10" s="60" customFormat="1" ht="14.25" customHeight="1">
      <c r="A63" s="60">
        <v>58</v>
      </c>
      <c r="B63" s="106">
        <f>VLOOKUP(A63,počty!$M$6:$EV$175,83,0)</f>
        <v>0</v>
      </c>
      <c r="C63" s="106">
        <f>VLOOKUP(A63,počty!$M$6:$EV$175,27,0)</f>
        <v>0</v>
      </c>
      <c r="D63" s="99">
        <f>VLOOKUP(A63,počty!$M$6:$EV$175,28,0)</f>
        <v>0</v>
      </c>
      <c r="E63" s="99">
        <f>VLOOKUP(A63,počty!$M$6:$EV$175,29,0)</f>
        <v>0</v>
      </c>
      <c r="F63" s="99">
        <f>VLOOKUP(A63,počty!$M$6:$EV$175,30,0)</f>
        <v>0</v>
      </c>
      <c r="G63" s="107" t="str">
        <f>VLOOKUP(A63,počty!$M$6:$EV$175,81,0)</f>
        <v>x</v>
      </c>
      <c r="H63" s="108" t="str">
        <f>VLOOKUP(A63,počty!$M$6:$EV$175,82,0)</f>
        <v>x</v>
      </c>
      <c r="I63" s="109"/>
      <c r="J63" s="109"/>
    </row>
    <row r="64" spans="1:10" s="60" customFormat="1" ht="14.25" customHeight="1">
      <c r="A64" s="60">
        <v>59</v>
      </c>
      <c r="B64" s="106">
        <f>VLOOKUP(A64,počty!$M$6:$EV$175,83,0)</f>
        <v>0</v>
      </c>
      <c r="C64" s="106">
        <f>VLOOKUP(A64,počty!$M$6:$EV$175,27,0)</f>
        <v>0</v>
      </c>
      <c r="D64" s="99">
        <f>VLOOKUP(A64,počty!$M$6:$EV$175,28,0)</f>
        <v>0</v>
      </c>
      <c r="E64" s="99">
        <f>VLOOKUP(A64,počty!$M$6:$EV$175,29,0)</f>
        <v>0</v>
      </c>
      <c r="F64" s="99">
        <f>VLOOKUP(A64,počty!$M$6:$EV$175,30,0)</f>
        <v>0</v>
      </c>
      <c r="G64" s="107" t="str">
        <f>VLOOKUP(A64,počty!$M$6:$EV$175,81,0)</f>
        <v>x</v>
      </c>
      <c r="H64" s="108" t="str">
        <f>VLOOKUP(A64,počty!$M$6:$EV$175,82,0)</f>
        <v>x</v>
      </c>
      <c r="I64" s="109"/>
      <c r="J64" s="109"/>
    </row>
    <row r="65" spans="1:10" s="60" customFormat="1" ht="14.25" customHeight="1">
      <c r="A65" s="60">
        <v>60</v>
      </c>
      <c r="B65" s="106">
        <f>VLOOKUP(A65,počty!$M$6:$EV$175,83,0)</f>
        <v>0</v>
      </c>
      <c r="C65" s="106">
        <f>VLOOKUP(A65,počty!$M$6:$EV$175,27,0)</f>
        <v>0</v>
      </c>
      <c r="D65" s="99">
        <f>VLOOKUP(A65,počty!$M$6:$EV$175,28,0)</f>
        <v>0</v>
      </c>
      <c r="E65" s="99">
        <f>VLOOKUP(A65,počty!$M$6:$EV$175,29,0)</f>
        <v>0</v>
      </c>
      <c r="F65" s="99">
        <f>VLOOKUP(A65,počty!$M$6:$EV$175,30,0)</f>
        <v>0</v>
      </c>
      <c r="G65" s="107" t="str">
        <f>VLOOKUP(A65,počty!$M$6:$EV$175,81,0)</f>
        <v>x</v>
      </c>
      <c r="H65" s="108" t="str">
        <f>VLOOKUP(A65,počty!$M$6:$EV$175,82,0)</f>
        <v>x</v>
      </c>
      <c r="I65" s="109"/>
      <c r="J65" s="109"/>
    </row>
    <row r="66" spans="1:10" s="60" customFormat="1" ht="14.25" customHeight="1">
      <c r="A66" s="60">
        <v>61</v>
      </c>
      <c r="B66" s="106">
        <f>VLOOKUP(A66,počty!$M$6:$EV$175,83,0)</f>
        <v>0</v>
      </c>
      <c r="C66" s="106">
        <f>VLOOKUP(A66,počty!$M$6:$EV$175,27,0)</f>
        <v>0</v>
      </c>
      <c r="D66" s="99">
        <f>VLOOKUP(A66,počty!$M$6:$EV$175,28,0)</f>
        <v>0</v>
      </c>
      <c r="E66" s="99">
        <f>VLOOKUP(A66,počty!$M$6:$EV$175,29,0)</f>
        <v>0</v>
      </c>
      <c r="F66" s="99">
        <f>VLOOKUP(A66,počty!$M$6:$EV$175,30,0)</f>
        <v>0</v>
      </c>
      <c r="G66" s="107" t="str">
        <f>VLOOKUP(A66,počty!$M$6:$EV$175,81,0)</f>
        <v>x</v>
      </c>
      <c r="H66" s="108" t="str">
        <f>VLOOKUP(A66,počty!$M$6:$EV$175,82,0)</f>
        <v>x</v>
      </c>
      <c r="I66" s="109"/>
      <c r="J66" s="109"/>
    </row>
    <row r="67" spans="1:10" s="60" customFormat="1" ht="14.25" customHeight="1">
      <c r="A67" s="60">
        <v>62</v>
      </c>
      <c r="B67" s="106">
        <f>VLOOKUP(A67,počty!$M$6:$EV$175,83,0)</f>
        <v>0</v>
      </c>
      <c r="C67" s="106">
        <f>VLOOKUP(A67,počty!$M$6:$EV$175,27,0)</f>
        <v>0</v>
      </c>
      <c r="D67" s="99">
        <f>VLOOKUP(A67,počty!$M$6:$EV$175,28,0)</f>
        <v>0</v>
      </c>
      <c r="E67" s="99">
        <f>VLOOKUP(A67,počty!$M$6:$EV$175,29,0)</f>
        <v>0</v>
      </c>
      <c r="F67" s="99">
        <f>VLOOKUP(A67,počty!$M$6:$EV$175,30,0)</f>
        <v>0</v>
      </c>
      <c r="G67" s="107" t="str">
        <f>VLOOKUP(A67,počty!$M$6:$EV$175,81,0)</f>
        <v>x</v>
      </c>
      <c r="H67" s="108" t="str">
        <f>VLOOKUP(A67,počty!$M$6:$EV$175,82,0)</f>
        <v>x</v>
      </c>
      <c r="I67" s="109"/>
      <c r="J67" s="109"/>
    </row>
    <row r="68" spans="1:10" s="60" customFormat="1" ht="14.25" customHeight="1">
      <c r="A68" s="60">
        <v>63</v>
      </c>
      <c r="B68" s="106">
        <f>VLOOKUP(A68,počty!$M$6:$EV$175,83,0)</f>
        <v>0</v>
      </c>
      <c r="C68" s="106">
        <f>VLOOKUP(A68,počty!$M$6:$EV$175,27,0)</f>
        <v>0</v>
      </c>
      <c r="D68" s="99">
        <f>VLOOKUP(A68,počty!$M$6:$EV$175,28,0)</f>
        <v>0</v>
      </c>
      <c r="E68" s="99">
        <f>VLOOKUP(A68,počty!$M$6:$EV$175,29,0)</f>
        <v>0</v>
      </c>
      <c r="F68" s="99">
        <f>VLOOKUP(A68,počty!$M$6:$EV$175,30,0)</f>
        <v>0</v>
      </c>
      <c r="G68" s="107" t="str">
        <f>VLOOKUP(A68,počty!$M$6:$EV$175,81,0)</f>
        <v>x</v>
      </c>
      <c r="H68" s="108" t="str">
        <f>VLOOKUP(A68,počty!$M$6:$EV$175,82,0)</f>
        <v>x</v>
      </c>
      <c r="I68" s="109"/>
      <c r="J68" s="109"/>
    </row>
    <row r="69" spans="1:10" s="60" customFormat="1" ht="14.25" customHeight="1">
      <c r="A69" s="60">
        <v>64</v>
      </c>
      <c r="B69" s="106">
        <f>VLOOKUP(A69,počty!$M$6:$EV$175,83,0)</f>
        <v>0</v>
      </c>
      <c r="C69" s="106">
        <f>VLOOKUP(A69,počty!$M$6:$EV$175,27,0)</f>
        <v>0</v>
      </c>
      <c r="D69" s="99">
        <f>VLOOKUP(A69,počty!$M$6:$EV$175,28,0)</f>
        <v>0</v>
      </c>
      <c r="E69" s="99">
        <f>VLOOKUP(A69,počty!$M$6:$EV$175,29,0)</f>
        <v>0</v>
      </c>
      <c r="F69" s="99">
        <f>VLOOKUP(A69,počty!$M$6:$EV$175,30,0)</f>
        <v>0</v>
      </c>
      <c r="G69" s="107" t="str">
        <f>VLOOKUP(A69,počty!$M$6:$EV$175,81,0)</f>
        <v>x</v>
      </c>
      <c r="H69" s="108" t="str">
        <f>VLOOKUP(A69,počty!$M$6:$EV$175,82,0)</f>
        <v>x</v>
      </c>
      <c r="I69" s="109"/>
      <c r="J69" s="109"/>
    </row>
    <row r="70" spans="1:10" s="60" customFormat="1" ht="14.25" customHeight="1">
      <c r="A70" s="60">
        <v>65</v>
      </c>
      <c r="B70" s="106">
        <f>VLOOKUP(A70,počty!$M$6:$EV$175,83,0)</f>
        <v>0</v>
      </c>
      <c r="C70" s="106">
        <f>VLOOKUP(A70,počty!$M$6:$EV$175,27,0)</f>
        <v>0</v>
      </c>
      <c r="D70" s="99">
        <f>VLOOKUP(A70,počty!$M$6:$EV$175,28,0)</f>
        <v>0</v>
      </c>
      <c r="E70" s="99">
        <f>VLOOKUP(A70,počty!$M$6:$EV$175,29,0)</f>
        <v>0</v>
      </c>
      <c r="F70" s="99">
        <f>VLOOKUP(A70,počty!$M$6:$EV$175,30,0)</f>
        <v>0</v>
      </c>
      <c r="G70" s="107" t="str">
        <f>VLOOKUP(A70,počty!$M$6:$EV$175,81,0)</f>
        <v>x</v>
      </c>
      <c r="H70" s="108" t="str">
        <f>VLOOKUP(A70,počty!$M$6:$EV$175,82,0)</f>
        <v>x</v>
      </c>
      <c r="I70" s="109"/>
      <c r="J70" s="109"/>
    </row>
    <row r="71" spans="1:10" s="60" customFormat="1" ht="14.25" customHeight="1">
      <c r="A71" s="60">
        <v>66</v>
      </c>
      <c r="B71" s="106">
        <f>VLOOKUP(A71,počty!$M$6:$EV$175,83,0)</f>
        <v>0</v>
      </c>
      <c r="C71" s="106">
        <f>VLOOKUP(A71,počty!$M$6:$EV$175,27,0)</f>
        <v>0</v>
      </c>
      <c r="D71" s="99">
        <f>VLOOKUP(A71,počty!$M$6:$EV$175,28,0)</f>
        <v>0</v>
      </c>
      <c r="E71" s="99">
        <f>VLOOKUP(A71,počty!$M$6:$EV$175,29,0)</f>
        <v>0</v>
      </c>
      <c r="F71" s="99">
        <f>VLOOKUP(A71,počty!$M$6:$EV$175,30,0)</f>
        <v>0</v>
      </c>
      <c r="G71" s="107" t="str">
        <f>VLOOKUP(A71,počty!$M$6:$EV$175,81,0)</f>
        <v>x</v>
      </c>
      <c r="H71" s="108" t="str">
        <f>VLOOKUP(A71,počty!$M$6:$EV$175,82,0)</f>
        <v>x</v>
      </c>
      <c r="I71" s="109"/>
      <c r="J71" s="109"/>
    </row>
    <row r="72" spans="1:10" s="60" customFormat="1" ht="14.25" customHeight="1">
      <c r="A72" s="60">
        <v>67</v>
      </c>
      <c r="B72" s="106">
        <f>VLOOKUP(A72,počty!$M$6:$EV$175,83,0)</f>
        <v>0</v>
      </c>
      <c r="C72" s="106">
        <f>VLOOKUP(A72,počty!$M$6:$EV$175,27,0)</f>
        <v>0</v>
      </c>
      <c r="D72" s="99">
        <f>VLOOKUP(A72,počty!$M$6:$EV$175,28,0)</f>
        <v>0</v>
      </c>
      <c r="E72" s="99">
        <f>VLOOKUP(A72,počty!$M$6:$EV$175,29,0)</f>
        <v>0</v>
      </c>
      <c r="F72" s="99">
        <f>VLOOKUP(A72,počty!$M$6:$EV$175,30,0)</f>
        <v>0</v>
      </c>
      <c r="G72" s="107" t="str">
        <f>VLOOKUP(A72,počty!$M$6:$EV$175,81,0)</f>
        <v>x</v>
      </c>
      <c r="H72" s="108" t="str">
        <f>VLOOKUP(A72,počty!$M$6:$EV$175,82,0)</f>
        <v>x</v>
      </c>
      <c r="I72" s="109"/>
      <c r="J72" s="109"/>
    </row>
    <row r="73" spans="1:10" s="60" customFormat="1" ht="14.25" customHeight="1">
      <c r="A73" s="60">
        <v>68</v>
      </c>
      <c r="B73" s="106">
        <f>VLOOKUP(A73,počty!$M$6:$EV$175,83,0)</f>
        <v>0</v>
      </c>
      <c r="C73" s="106">
        <f>VLOOKUP(A73,počty!$M$6:$EV$175,27,0)</f>
        <v>0</v>
      </c>
      <c r="D73" s="99">
        <f>VLOOKUP(A73,počty!$M$6:$EV$175,28,0)</f>
        <v>0</v>
      </c>
      <c r="E73" s="99">
        <f>VLOOKUP(A73,počty!$M$6:$EV$175,29,0)</f>
        <v>0</v>
      </c>
      <c r="F73" s="99">
        <f>VLOOKUP(A73,počty!$M$6:$EV$175,30,0)</f>
        <v>0</v>
      </c>
      <c r="G73" s="107" t="str">
        <f>VLOOKUP(A73,počty!$M$6:$EV$175,81,0)</f>
        <v>x</v>
      </c>
      <c r="H73" s="108" t="str">
        <f>VLOOKUP(A73,počty!$M$6:$EV$175,82,0)</f>
        <v>x</v>
      </c>
      <c r="I73" s="109"/>
      <c r="J73" s="109"/>
    </row>
    <row r="74" spans="1:10" s="60" customFormat="1" ht="14.25" customHeight="1">
      <c r="A74" s="60">
        <v>69</v>
      </c>
      <c r="B74" s="106">
        <f>VLOOKUP(A74,počty!$M$6:$EV$175,83,0)</f>
        <v>0</v>
      </c>
      <c r="C74" s="106">
        <f>VLOOKUP(A74,počty!$M$6:$EV$175,27,0)</f>
        <v>0</v>
      </c>
      <c r="D74" s="99">
        <f>VLOOKUP(A74,počty!$M$6:$EV$175,28,0)</f>
        <v>0</v>
      </c>
      <c r="E74" s="99">
        <f>VLOOKUP(A74,počty!$M$6:$EV$175,29,0)</f>
        <v>0</v>
      </c>
      <c r="F74" s="99">
        <f>VLOOKUP(A74,počty!$M$6:$EV$175,30,0)</f>
        <v>0</v>
      </c>
      <c r="G74" s="107" t="str">
        <f>VLOOKUP(A74,počty!$M$6:$EV$175,81,0)</f>
        <v>x</v>
      </c>
      <c r="H74" s="108" t="str">
        <f>VLOOKUP(A74,počty!$M$6:$EV$175,82,0)</f>
        <v>x</v>
      </c>
      <c r="I74" s="109"/>
      <c r="J74" s="109"/>
    </row>
    <row r="75" spans="1:10" s="60" customFormat="1" ht="14.25" customHeight="1">
      <c r="A75" s="60">
        <v>70</v>
      </c>
      <c r="B75" s="106">
        <f>VLOOKUP(A75,počty!$M$6:$EV$175,83,0)</f>
        <v>0</v>
      </c>
      <c r="C75" s="106">
        <f>VLOOKUP(A75,počty!$M$6:$EV$175,27,0)</f>
        <v>0</v>
      </c>
      <c r="D75" s="99">
        <f>VLOOKUP(A75,počty!$M$6:$EV$175,28,0)</f>
        <v>0</v>
      </c>
      <c r="E75" s="99">
        <f>VLOOKUP(A75,počty!$M$6:$EV$175,29,0)</f>
        <v>0</v>
      </c>
      <c r="F75" s="99">
        <f>VLOOKUP(A75,počty!$M$6:$EV$175,30,0)</f>
        <v>0</v>
      </c>
      <c r="G75" s="107" t="str">
        <f>VLOOKUP(A75,počty!$M$6:$EV$175,81,0)</f>
        <v>x</v>
      </c>
      <c r="H75" s="108" t="str">
        <f>VLOOKUP(A75,počty!$M$6:$EV$175,82,0)</f>
        <v>x</v>
      </c>
      <c r="I75" s="109"/>
      <c r="J75" s="109"/>
    </row>
  </sheetData>
  <sheetProtection/>
  <mergeCells count="5">
    <mergeCell ref="B1:D1"/>
    <mergeCell ref="E1:H1"/>
    <mergeCell ref="I1:J1"/>
    <mergeCell ref="B2:J2"/>
    <mergeCell ref="B4:C4"/>
  </mergeCells>
  <printOptions horizontalCentered="1"/>
  <pageMargins left="0.4724409448818898" right="0" top="0.3937007874015748" bottom="0.3937007874015748" header="0" footer="0"/>
  <pageSetup blackAndWhite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zoomScale="90" zoomScaleNormal="90" zoomScalePageLayoutView="0" workbookViewId="0" topLeftCell="B1">
      <selection activeCell="B2" sqref="B2:J2"/>
    </sheetView>
  </sheetViews>
  <sheetFormatPr defaultColWidth="9.00390625" defaultRowHeight="12.75"/>
  <cols>
    <col min="1" max="1" width="4.25390625" style="0" hidden="1" customWidth="1"/>
    <col min="2" max="2" width="5.25390625" style="70" customWidth="1"/>
    <col min="3" max="3" width="20.375" style="70" customWidth="1"/>
    <col min="4" max="4" width="19.375" style="70" customWidth="1"/>
    <col min="5" max="5" width="5.25390625" style="70" customWidth="1"/>
    <col min="6" max="6" width="5.875" style="70" customWidth="1"/>
    <col min="7" max="7" width="8.375" style="72" customWidth="1"/>
    <col min="8" max="8" width="6.25390625" style="74" customWidth="1"/>
    <col min="9" max="10" width="13.00390625" style="70" customWidth="1"/>
  </cols>
  <sheetData>
    <row r="1" spans="2:10" s="50" customFormat="1" ht="33" customHeight="1" thickBot="1">
      <c r="B1" s="469" t="s">
        <v>58</v>
      </c>
      <c r="C1" s="470"/>
      <c r="D1" s="471"/>
      <c r="E1" s="464" t="str">
        <f>CONCATENATE("K ",počty!EE2)</f>
        <v>K 44</v>
      </c>
      <c r="F1" s="465"/>
      <c r="G1" s="465"/>
      <c r="H1" s="466"/>
      <c r="I1" s="464" t="str">
        <f>+počty!AM2</f>
        <v>ŽÁCI 9+10</v>
      </c>
      <c r="J1" s="466"/>
    </row>
    <row r="2" spans="2:10" s="51" customFormat="1" ht="26.25" customHeight="1">
      <c r="B2" s="462" t="str">
        <f>+počty!AM3</f>
        <v>XXIV. ročník Beskydského turné žáků ve skoku na lyžích</v>
      </c>
      <c r="C2" s="463"/>
      <c r="D2" s="463"/>
      <c r="E2" s="463"/>
      <c r="F2" s="463"/>
      <c r="G2" s="463"/>
      <c r="H2" s="463"/>
      <c r="I2" s="463"/>
      <c r="J2" s="463"/>
    </row>
    <row r="3" spans="2:10" s="53" customFormat="1" ht="38.25" customHeight="1" thickBot="1">
      <c r="B3" s="161" t="s">
        <v>156</v>
      </c>
      <c r="C3" s="162"/>
      <c r="D3" s="162"/>
      <c r="E3" s="162"/>
      <c r="F3" s="162"/>
      <c r="G3" s="162"/>
      <c r="H3" s="162"/>
      <c r="I3" s="162"/>
      <c r="J3" s="163" t="str">
        <f>+počty!DR2</f>
        <v>Kozlovice</v>
      </c>
    </row>
    <row r="4" spans="2:10" s="160" customFormat="1" ht="21.75" customHeight="1" thickBot="1">
      <c r="B4" s="467">
        <f>+počty!EA2</f>
        <v>41084</v>
      </c>
      <c r="C4" s="468"/>
      <c r="D4" s="154"/>
      <c r="E4" s="155"/>
      <c r="F4" s="155"/>
      <c r="G4" s="156"/>
      <c r="H4" s="157"/>
      <c r="I4" s="158"/>
      <c r="J4" s="159" t="str">
        <f>CONCATENATE("skok.můstek K ",počty!EE2,"m"," (K=60b. +/-",počty!EK2,"b./m)")</f>
        <v>skok.můstek K 44m (K=60b. +/-4,4b./m)</v>
      </c>
    </row>
    <row r="5" spans="2:10" ht="13.5" customHeight="1" thickBot="1">
      <c r="B5" s="65" t="s">
        <v>0</v>
      </c>
      <c r="C5" s="66" t="s">
        <v>1</v>
      </c>
      <c r="D5" s="66" t="s">
        <v>2</v>
      </c>
      <c r="E5" s="66" t="s">
        <v>35</v>
      </c>
      <c r="F5" s="66" t="s">
        <v>67</v>
      </c>
      <c r="G5" s="71" t="s">
        <v>55</v>
      </c>
      <c r="H5" s="73" t="s">
        <v>56</v>
      </c>
      <c r="I5" s="67" t="s">
        <v>53</v>
      </c>
      <c r="J5" s="68" t="s">
        <v>54</v>
      </c>
    </row>
    <row r="6" spans="1:10" s="60" customFormat="1" ht="14.25" customHeight="1">
      <c r="A6" s="60">
        <v>1</v>
      </c>
      <c r="B6" s="106">
        <f>VLOOKUP(A6,počty!$O$6:$EV$175,106,0)</f>
        <v>0</v>
      </c>
      <c r="C6" s="106">
        <f>VLOOKUP(A6,počty!$O$6:$EV$175,25,0)</f>
        <v>0</v>
      </c>
      <c r="D6" s="99">
        <f>VLOOKUP(A6,počty!$O$6:$EV$175,26,0)</f>
        <v>0</v>
      </c>
      <c r="E6" s="99">
        <f>VLOOKUP(A6,počty!$O$6:$EV$175,27,0)</f>
        <v>0</v>
      </c>
      <c r="F6" s="99">
        <f>VLOOKUP(A6,počty!$O$6:$EV$175,28,0)</f>
        <v>0</v>
      </c>
      <c r="G6" s="107" t="str">
        <f>VLOOKUP(A6,počty!$O$6:$EV$175,104,0)</f>
        <v>x</v>
      </c>
      <c r="H6" s="108" t="str">
        <f>VLOOKUP(A6,počty!$O$6:$EV$175,105,0)</f>
        <v>x</v>
      </c>
      <c r="I6" s="109"/>
      <c r="J6" s="109"/>
    </row>
    <row r="7" spans="1:10" s="60" customFormat="1" ht="14.25" customHeight="1">
      <c r="A7" s="60">
        <v>2</v>
      </c>
      <c r="B7" s="106">
        <f>VLOOKUP(A7,počty!$O$6:$EV$175,106,0)</f>
        <v>0</v>
      </c>
      <c r="C7" s="106">
        <f>VLOOKUP(A7,počty!$O$6:$EV$175,25,0)</f>
        <v>0</v>
      </c>
      <c r="D7" s="99">
        <f>VLOOKUP(A7,počty!$O$6:$EV$175,26,0)</f>
        <v>0</v>
      </c>
      <c r="E7" s="99">
        <f>VLOOKUP(A7,počty!$O$6:$EV$175,27,0)</f>
        <v>0</v>
      </c>
      <c r="F7" s="99">
        <f>VLOOKUP(A7,počty!$O$6:$EV$175,28,0)</f>
        <v>0</v>
      </c>
      <c r="G7" s="107" t="str">
        <f>VLOOKUP(A7,počty!$O$6:$EV$175,104,0)</f>
        <v>x</v>
      </c>
      <c r="H7" s="108" t="str">
        <f>VLOOKUP(A7,počty!$O$6:$EV$175,105,0)</f>
        <v>x</v>
      </c>
      <c r="I7" s="109"/>
      <c r="J7" s="109"/>
    </row>
    <row r="8" spans="1:10" s="60" customFormat="1" ht="14.25" customHeight="1">
      <c r="A8" s="60">
        <v>3</v>
      </c>
      <c r="B8" s="106">
        <f>VLOOKUP(A8,počty!$O$6:$EV$175,106,0)</f>
        <v>0</v>
      </c>
      <c r="C8" s="106">
        <f>VLOOKUP(A8,počty!$O$6:$EV$175,25,0)</f>
        <v>0</v>
      </c>
      <c r="D8" s="99">
        <f>VLOOKUP(A8,počty!$O$6:$EV$175,26,0)</f>
        <v>0</v>
      </c>
      <c r="E8" s="99">
        <f>VLOOKUP(A8,počty!$O$6:$EV$175,27,0)</f>
        <v>0</v>
      </c>
      <c r="F8" s="99">
        <f>VLOOKUP(A8,počty!$O$6:$EV$175,28,0)</f>
        <v>0</v>
      </c>
      <c r="G8" s="107" t="str">
        <f>VLOOKUP(A8,počty!$O$6:$EV$175,104,0)</f>
        <v>x</v>
      </c>
      <c r="H8" s="108" t="str">
        <f>VLOOKUP(A8,počty!$O$6:$EV$175,105,0)</f>
        <v>x</v>
      </c>
      <c r="I8" s="109"/>
      <c r="J8" s="109"/>
    </row>
    <row r="9" spans="1:10" s="60" customFormat="1" ht="14.25" customHeight="1">
      <c r="A9" s="60">
        <v>4</v>
      </c>
      <c r="B9" s="106">
        <f>VLOOKUP(A9,počty!$O$6:$EV$175,106,0)</f>
        <v>0</v>
      </c>
      <c r="C9" s="106">
        <f>VLOOKUP(A9,počty!$O$6:$EV$175,25,0)</f>
        <v>0</v>
      </c>
      <c r="D9" s="99">
        <f>VLOOKUP(A9,počty!$O$6:$EV$175,26,0)</f>
        <v>0</v>
      </c>
      <c r="E9" s="99">
        <f>VLOOKUP(A9,počty!$O$6:$EV$175,27,0)</f>
        <v>0</v>
      </c>
      <c r="F9" s="99">
        <f>VLOOKUP(A9,počty!$O$6:$EV$175,28,0)</f>
        <v>0</v>
      </c>
      <c r="G9" s="107" t="str">
        <f>VLOOKUP(A9,počty!$O$6:$EV$175,104,0)</f>
        <v>x</v>
      </c>
      <c r="H9" s="108" t="str">
        <f>VLOOKUP(A9,počty!$O$6:$EV$175,105,0)</f>
        <v>x</v>
      </c>
      <c r="I9" s="109"/>
      <c r="J9" s="109"/>
    </row>
    <row r="10" spans="1:10" s="60" customFormat="1" ht="14.25" customHeight="1">
      <c r="A10" s="60">
        <v>5</v>
      </c>
      <c r="B10" s="106">
        <f>VLOOKUP(A10,počty!$O$6:$EV$175,106,0)</f>
        <v>0</v>
      </c>
      <c r="C10" s="106">
        <f>VLOOKUP(A10,počty!$O$6:$EV$175,25,0)</f>
        <v>0</v>
      </c>
      <c r="D10" s="99">
        <f>VLOOKUP(A10,počty!$O$6:$EV$175,26,0)</f>
        <v>0</v>
      </c>
      <c r="E10" s="99">
        <f>VLOOKUP(A10,počty!$O$6:$EV$175,27,0)</f>
        <v>0</v>
      </c>
      <c r="F10" s="99">
        <f>VLOOKUP(A10,počty!$O$6:$EV$175,28,0)</f>
        <v>0</v>
      </c>
      <c r="G10" s="107" t="str">
        <f>VLOOKUP(A10,počty!$O$6:$EV$175,104,0)</f>
        <v>x</v>
      </c>
      <c r="H10" s="108" t="str">
        <f>VLOOKUP(A10,počty!$O$6:$EV$175,105,0)</f>
        <v>x</v>
      </c>
      <c r="I10" s="109"/>
      <c r="J10" s="109"/>
    </row>
    <row r="11" spans="1:10" s="60" customFormat="1" ht="14.25" customHeight="1">
      <c r="A11" s="60">
        <v>6</v>
      </c>
      <c r="B11" s="106">
        <f>VLOOKUP(A11,počty!$O$6:$EV$175,106,0)</f>
        <v>0</v>
      </c>
      <c r="C11" s="106">
        <f>VLOOKUP(A11,počty!$O$6:$EV$175,25,0)</f>
        <v>0</v>
      </c>
      <c r="D11" s="99">
        <f>VLOOKUP(A11,počty!$O$6:$EV$175,26,0)</f>
        <v>0</v>
      </c>
      <c r="E11" s="99">
        <f>VLOOKUP(A11,počty!$O$6:$EV$175,27,0)</f>
        <v>0</v>
      </c>
      <c r="F11" s="99">
        <f>VLOOKUP(A11,počty!$O$6:$EV$175,28,0)</f>
        <v>0</v>
      </c>
      <c r="G11" s="107" t="str">
        <f>VLOOKUP(A11,počty!$O$6:$EV$175,104,0)</f>
        <v>x</v>
      </c>
      <c r="H11" s="108" t="str">
        <f>VLOOKUP(A11,počty!$O$6:$EV$175,105,0)</f>
        <v>x</v>
      </c>
      <c r="I11" s="109"/>
      <c r="J11" s="109"/>
    </row>
    <row r="12" spans="1:10" s="60" customFormat="1" ht="14.25" customHeight="1">
      <c r="A12" s="60">
        <v>7</v>
      </c>
      <c r="B12" s="106">
        <f>VLOOKUP(A12,počty!$O$6:$EV$175,106,0)</f>
        <v>0</v>
      </c>
      <c r="C12" s="106">
        <f>VLOOKUP(A12,počty!$O$6:$EV$175,25,0)</f>
        <v>0</v>
      </c>
      <c r="D12" s="99">
        <f>VLOOKUP(A12,počty!$O$6:$EV$175,26,0)</f>
        <v>0</v>
      </c>
      <c r="E12" s="99">
        <f>VLOOKUP(A12,počty!$O$6:$EV$175,27,0)</f>
        <v>0</v>
      </c>
      <c r="F12" s="99">
        <f>VLOOKUP(A12,počty!$O$6:$EV$175,28,0)</f>
        <v>0</v>
      </c>
      <c r="G12" s="107" t="str">
        <f>VLOOKUP(A12,počty!$O$6:$EV$175,104,0)</f>
        <v>x</v>
      </c>
      <c r="H12" s="108" t="str">
        <f>VLOOKUP(A12,počty!$O$6:$EV$175,105,0)</f>
        <v>x</v>
      </c>
      <c r="I12" s="109"/>
      <c r="J12" s="109"/>
    </row>
    <row r="13" spans="1:10" s="60" customFormat="1" ht="14.25" customHeight="1">
      <c r="A13" s="60">
        <v>8</v>
      </c>
      <c r="B13" s="106">
        <f>VLOOKUP(A13,počty!$O$6:$EV$175,106,0)</f>
        <v>0</v>
      </c>
      <c r="C13" s="106">
        <f>VLOOKUP(A13,počty!$O$6:$EV$175,25,0)</f>
        <v>0</v>
      </c>
      <c r="D13" s="99">
        <f>VLOOKUP(A13,počty!$O$6:$EV$175,26,0)</f>
        <v>0</v>
      </c>
      <c r="E13" s="99">
        <f>VLOOKUP(A13,počty!$O$6:$EV$175,27,0)</f>
        <v>0</v>
      </c>
      <c r="F13" s="99">
        <f>VLOOKUP(A13,počty!$O$6:$EV$175,28,0)</f>
        <v>0</v>
      </c>
      <c r="G13" s="107" t="str">
        <f>VLOOKUP(A13,počty!$O$6:$EV$175,104,0)</f>
        <v>x</v>
      </c>
      <c r="H13" s="108" t="str">
        <f>VLOOKUP(A13,počty!$O$6:$EV$175,105,0)</f>
        <v>x</v>
      </c>
      <c r="I13" s="109"/>
      <c r="J13" s="109"/>
    </row>
    <row r="14" spans="1:10" s="60" customFormat="1" ht="14.25" customHeight="1">
      <c r="A14" s="60">
        <v>9</v>
      </c>
      <c r="B14" s="106">
        <f>VLOOKUP(A14,počty!$O$6:$EV$175,106,0)</f>
        <v>0</v>
      </c>
      <c r="C14" s="106">
        <f>VLOOKUP(A14,počty!$O$6:$EV$175,25,0)</f>
        <v>0</v>
      </c>
      <c r="D14" s="99">
        <f>VLOOKUP(A14,počty!$O$6:$EV$175,26,0)</f>
        <v>0</v>
      </c>
      <c r="E14" s="99">
        <f>VLOOKUP(A14,počty!$O$6:$EV$175,27,0)</f>
        <v>0</v>
      </c>
      <c r="F14" s="99">
        <f>VLOOKUP(A14,počty!$O$6:$EV$175,28,0)</f>
        <v>0</v>
      </c>
      <c r="G14" s="107" t="str">
        <f>VLOOKUP(A14,počty!$O$6:$EV$175,104,0)</f>
        <v>x</v>
      </c>
      <c r="H14" s="108" t="str">
        <f>VLOOKUP(A14,počty!$O$6:$EV$175,105,0)</f>
        <v>x</v>
      </c>
      <c r="I14" s="109"/>
      <c r="J14" s="109"/>
    </row>
    <row r="15" spans="1:10" s="60" customFormat="1" ht="14.25" customHeight="1">
      <c r="A15" s="60">
        <v>10</v>
      </c>
      <c r="B15" s="106">
        <f>VLOOKUP(A15,počty!$O$6:$EV$175,106,0)</f>
        <v>0</v>
      </c>
      <c r="C15" s="106">
        <f>VLOOKUP(A15,počty!$O$6:$EV$175,25,0)</f>
        <v>0</v>
      </c>
      <c r="D15" s="99">
        <f>VLOOKUP(A15,počty!$O$6:$EV$175,26,0)</f>
        <v>0</v>
      </c>
      <c r="E15" s="99">
        <f>VLOOKUP(A15,počty!$O$6:$EV$175,27,0)</f>
        <v>0</v>
      </c>
      <c r="F15" s="99">
        <f>VLOOKUP(A15,počty!$O$6:$EV$175,28,0)</f>
        <v>0</v>
      </c>
      <c r="G15" s="107" t="str">
        <f>VLOOKUP(A15,počty!$O$6:$EV$175,104,0)</f>
        <v>x</v>
      </c>
      <c r="H15" s="108" t="str">
        <f>VLOOKUP(A15,počty!$O$6:$EV$175,105,0)</f>
        <v>x</v>
      </c>
      <c r="I15" s="109"/>
      <c r="J15" s="109"/>
    </row>
    <row r="16" spans="1:10" s="60" customFormat="1" ht="14.25" customHeight="1">
      <c r="A16" s="60">
        <v>11</v>
      </c>
      <c r="B16" s="106">
        <f>VLOOKUP(A16,počty!$O$6:$EV$175,106,0)</f>
        <v>0</v>
      </c>
      <c r="C16" s="106">
        <f>VLOOKUP(A16,počty!$O$6:$EV$175,25,0)</f>
        <v>0</v>
      </c>
      <c r="D16" s="99">
        <f>VLOOKUP(A16,počty!$O$6:$EV$175,26,0)</f>
        <v>0</v>
      </c>
      <c r="E16" s="99">
        <f>VLOOKUP(A16,počty!$O$6:$EV$175,27,0)</f>
        <v>0</v>
      </c>
      <c r="F16" s="99">
        <f>VLOOKUP(A16,počty!$O$6:$EV$175,28,0)</f>
        <v>0</v>
      </c>
      <c r="G16" s="107" t="str">
        <f>VLOOKUP(A16,počty!$O$6:$EV$175,104,0)</f>
        <v>x</v>
      </c>
      <c r="H16" s="108" t="str">
        <f>VLOOKUP(A16,počty!$O$6:$EV$175,105,0)</f>
        <v>x</v>
      </c>
      <c r="I16" s="109"/>
      <c r="J16" s="109"/>
    </row>
    <row r="17" spans="1:10" s="60" customFormat="1" ht="14.25" customHeight="1">
      <c r="A17" s="60">
        <v>12</v>
      </c>
      <c r="B17" s="106">
        <f>VLOOKUP(A17,počty!$O$6:$EV$175,106,0)</f>
        <v>0</v>
      </c>
      <c r="C17" s="106">
        <f>VLOOKUP(A17,počty!$O$6:$EV$175,25,0)</f>
        <v>0</v>
      </c>
      <c r="D17" s="99">
        <f>VLOOKUP(A17,počty!$O$6:$EV$175,26,0)</f>
        <v>0</v>
      </c>
      <c r="E17" s="99">
        <f>VLOOKUP(A17,počty!$O$6:$EV$175,27,0)</f>
        <v>0</v>
      </c>
      <c r="F17" s="99">
        <f>VLOOKUP(A17,počty!$O$6:$EV$175,28,0)</f>
        <v>0</v>
      </c>
      <c r="G17" s="107" t="str">
        <f>VLOOKUP(A17,počty!$O$6:$EV$175,104,0)</f>
        <v>x</v>
      </c>
      <c r="H17" s="108" t="str">
        <f>VLOOKUP(A17,počty!$O$6:$EV$175,105,0)</f>
        <v>x</v>
      </c>
      <c r="I17" s="109"/>
      <c r="J17" s="109"/>
    </row>
    <row r="18" spans="1:10" s="60" customFormat="1" ht="14.25" customHeight="1">
      <c r="A18" s="60">
        <v>13</v>
      </c>
      <c r="B18" s="106">
        <f>VLOOKUP(A18,počty!$O$6:$EV$175,106,0)</f>
        <v>0</v>
      </c>
      <c r="C18" s="106">
        <f>VLOOKUP(A18,počty!$O$6:$EV$175,25,0)</f>
        <v>0</v>
      </c>
      <c r="D18" s="99">
        <f>VLOOKUP(A18,počty!$O$6:$EV$175,26,0)</f>
        <v>0</v>
      </c>
      <c r="E18" s="99">
        <f>VLOOKUP(A18,počty!$O$6:$EV$175,27,0)</f>
        <v>0</v>
      </c>
      <c r="F18" s="99">
        <f>VLOOKUP(A18,počty!$O$6:$EV$175,28,0)</f>
        <v>0</v>
      </c>
      <c r="G18" s="107" t="str">
        <f>VLOOKUP(A18,počty!$O$6:$EV$175,104,0)</f>
        <v>x</v>
      </c>
      <c r="H18" s="108" t="str">
        <f>VLOOKUP(A18,počty!$O$6:$EV$175,105,0)</f>
        <v>x</v>
      </c>
      <c r="I18" s="109"/>
      <c r="J18" s="109"/>
    </row>
    <row r="19" spans="1:10" s="60" customFormat="1" ht="14.25" customHeight="1">
      <c r="A19" s="60">
        <v>14</v>
      </c>
      <c r="B19" s="106">
        <f>VLOOKUP(A19,počty!$O$6:$EV$175,106,0)</f>
        <v>0</v>
      </c>
      <c r="C19" s="106">
        <f>VLOOKUP(A19,počty!$O$6:$EV$175,25,0)</f>
        <v>0</v>
      </c>
      <c r="D19" s="99">
        <f>VLOOKUP(A19,počty!$O$6:$EV$175,26,0)</f>
        <v>0</v>
      </c>
      <c r="E19" s="99">
        <f>VLOOKUP(A19,počty!$O$6:$EV$175,27,0)</f>
        <v>0</v>
      </c>
      <c r="F19" s="99">
        <f>VLOOKUP(A19,počty!$O$6:$EV$175,28,0)</f>
        <v>0</v>
      </c>
      <c r="G19" s="107" t="str">
        <f>VLOOKUP(A19,počty!$O$6:$EV$175,104,0)</f>
        <v>x</v>
      </c>
      <c r="H19" s="108" t="str">
        <f>VLOOKUP(A19,počty!$O$6:$EV$175,105,0)</f>
        <v>x</v>
      </c>
      <c r="I19" s="109"/>
      <c r="J19" s="109"/>
    </row>
    <row r="20" spans="1:10" s="60" customFormat="1" ht="14.25" customHeight="1">
      <c r="A20" s="60">
        <v>15</v>
      </c>
      <c r="B20" s="106">
        <f>VLOOKUP(A20,počty!$O$6:$EV$175,106,0)</f>
        <v>0</v>
      </c>
      <c r="C20" s="106">
        <f>VLOOKUP(A20,počty!$O$6:$EV$175,25,0)</f>
        <v>0</v>
      </c>
      <c r="D20" s="99">
        <f>VLOOKUP(A20,počty!$O$6:$EV$175,26,0)</f>
        <v>0</v>
      </c>
      <c r="E20" s="99">
        <f>VLOOKUP(A20,počty!$O$6:$EV$175,27,0)</f>
        <v>0</v>
      </c>
      <c r="F20" s="99">
        <f>VLOOKUP(A20,počty!$O$6:$EV$175,28,0)</f>
        <v>0</v>
      </c>
      <c r="G20" s="107" t="str">
        <f>VLOOKUP(A20,počty!$O$6:$EV$175,104,0)</f>
        <v>x</v>
      </c>
      <c r="H20" s="108" t="str">
        <f>VLOOKUP(A20,počty!$O$6:$EV$175,105,0)</f>
        <v>x</v>
      </c>
      <c r="I20" s="109"/>
      <c r="J20" s="109"/>
    </row>
    <row r="21" spans="1:10" s="60" customFormat="1" ht="14.25" customHeight="1">
      <c r="A21" s="60">
        <v>16</v>
      </c>
      <c r="B21" s="106">
        <f>VLOOKUP(A21,počty!$O$6:$EV$175,106,0)</f>
        <v>0</v>
      </c>
      <c r="C21" s="106">
        <f>VLOOKUP(A21,počty!$O$6:$EV$175,25,0)</f>
        <v>0</v>
      </c>
      <c r="D21" s="99">
        <f>VLOOKUP(A21,počty!$O$6:$EV$175,26,0)</f>
        <v>0</v>
      </c>
      <c r="E21" s="99">
        <f>VLOOKUP(A21,počty!$O$6:$EV$175,27,0)</f>
        <v>0</v>
      </c>
      <c r="F21" s="99">
        <f>VLOOKUP(A21,počty!$O$6:$EV$175,28,0)</f>
        <v>0</v>
      </c>
      <c r="G21" s="107" t="str">
        <f>VLOOKUP(A21,počty!$O$6:$EV$175,104,0)</f>
        <v>x</v>
      </c>
      <c r="H21" s="108" t="str">
        <f>VLOOKUP(A21,počty!$O$6:$EV$175,105,0)</f>
        <v>x</v>
      </c>
      <c r="I21" s="109"/>
      <c r="J21" s="109"/>
    </row>
    <row r="22" spans="1:10" s="60" customFormat="1" ht="14.25" customHeight="1">
      <c r="A22" s="60">
        <v>17</v>
      </c>
      <c r="B22" s="106">
        <f>VLOOKUP(A22,počty!$O$6:$EV$175,106,0)</f>
        <v>0</v>
      </c>
      <c r="C22" s="106">
        <f>VLOOKUP(A22,počty!$O$6:$EV$175,25,0)</f>
        <v>0</v>
      </c>
      <c r="D22" s="99">
        <f>VLOOKUP(A22,počty!$O$6:$EV$175,26,0)</f>
        <v>0</v>
      </c>
      <c r="E22" s="99">
        <f>VLOOKUP(A22,počty!$O$6:$EV$175,27,0)</f>
        <v>0</v>
      </c>
      <c r="F22" s="99">
        <f>VLOOKUP(A22,počty!$O$6:$EV$175,28,0)</f>
        <v>0</v>
      </c>
      <c r="G22" s="107" t="str">
        <f>VLOOKUP(A22,počty!$O$6:$EV$175,104,0)</f>
        <v>x</v>
      </c>
      <c r="H22" s="108" t="str">
        <f>VLOOKUP(A22,počty!$O$6:$EV$175,105,0)</f>
        <v>x</v>
      </c>
      <c r="I22" s="109"/>
      <c r="J22" s="109"/>
    </row>
    <row r="23" spans="1:10" s="60" customFormat="1" ht="14.25" customHeight="1">
      <c r="A23" s="60">
        <v>18</v>
      </c>
      <c r="B23" s="106">
        <f>VLOOKUP(A23,počty!$O$6:$EV$175,106,0)</f>
        <v>0</v>
      </c>
      <c r="C23" s="106">
        <f>VLOOKUP(A23,počty!$O$6:$EV$175,25,0)</f>
        <v>0</v>
      </c>
      <c r="D23" s="99">
        <f>VLOOKUP(A23,počty!$O$6:$EV$175,26,0)</f>
        <v>0</v>
      </c>
      <c r="E23" s="99">
        <f>VLOOKUP(A23,počty!$O$6:$EV$175,27,0)</f>
        <v>0</v>
      </c>
      <c r="F23" s="99">
        <f>VLOOKUP(A23,počty!$O$6:$EV$175,28,0)</f>
        <v>0</v>
      </c>
      <c r="G23" s="107" t="str">
        <f>VLOOKUP(A23,počty!$O$6:$EV$175,104,0)</f>
        <v>x</v>
      </c>
      <c r="H23" s="108" t="str">
        <f>VLOOKUP(A23,počty!$O$6:$EV$175,105,0)</f>
        <v>x</v>
      </c>
      <c r="I23" s="109"/>
      <c r="J23" s="109"/>
    </row>
    <row r="24" spans="1:10" s="60" customFormat="1" ht="14.25" customHeight="1">
      <c r="A24" s="60">
        <v>19</v>
      </c>
      <c r="B24" s="106">
        <f>VLOOKUP(A24,počty!$O$6:$EV$175,106,0)</f>
        <v>0</v>
      </c>
      <c r="C24" s="106">
        <f>VLOOKUP(A24,počty!$O$6:$EV$175,25,0)</f>
        <v>0</v>
      </c>
      <c r="D24" s="99">
        <f>VLOOKUP(A24,počty!$O$6:$EV$175,26,0)</f>
        <v>0</v>
      </c>
      <c r="E24" s="99">
        <f>VLOOKUP(A24,počty!$O$6:$EV$175,27,0)</f>
        <v>0</v>
      </c>
      <c r="F24" s="99">
        <f>VLOOKUP(A24,počty!$O$6:$EV$175,28,0)</f>
        <v>0</v>
      </c>
      <c r="G24" s="107" t="str">
        <f>VLOOKUP(A24,počty!$O$6:$EV$175,104,0)</f>
        <v>x</v>
      </c>
      <c r="H24" s="108" t="str">
        <f>VLOOKUP(A24,počty!$O$6:$EV$175,105,0)</f>
        <v>x</v>
      </c>
      <c r="I24" s="109"/>
      <c r="J24" s="109"/>
    </row>
    <row r="25" spans="1:10" s="60" customFormat="1" ht="14.25" customHeight="1">
      <c r="A25" s="60">
        <v>20</v>
      </c>
      <c r="B25" s="106">
        <f>VLOOKUP(A25,počty!$O$6:$EV$175,106,0)</f>
        <v>0</v>
      </c>
      <c r="C25" s="106">
        <f>VLOOKUP(A25,počty!$O$6:$EV$175,25,0)</f>
        <v>0</v>
      </c>
      <c r="D25" s="99">
        <f>VLOOKUP(A25,počty!$O$6:$EV$175,26,0)</f>
        <v>0</v>
      </c>
      <c r="E25" s="99">
        <f>VLOOKUP(A25,počty!$O$6:$EV$175,27,0)</f>
        <v>0</v>
      </c>
      <c r="F25" s="99">
        <f>VLOOKUP(A25,počty!$O$6:$EV$175,28,0)</f>
        <v>0</v>
      </c>
      <c r="G25" s="107" t="str">
        <f>VLOOKUP(A25,počty!$O$6:$EV$175,104,0)</f>
        <v>x</v>
      </c>
      <c r="H25" s="108" t="str">
        <f>VLOOKUP(A25,počty!$O$6:$EV$175,105,0)</f>
        <v>x</v>
      </c>
      <c r="I25" s="109"/>
      <c r="J25" s="109"/>
    </row>
    <row r="26" spans="1:10" s="60" customFormat="1" ht="14.25" customHeight="1">
      <c r="A26" s="60">
        <v>21</v>
      </c>
      <c r="B26" s="106">
        <f>VLOOKUP(A26,počty!$O$6:$EV$175,106,0)</f>
        <v>0</v>
      </c>
      <c r="C26" s="106">
        <f>VLOOKUP(A26,počty!$O$6:$EV$175,25,0)</f>
        <v>0</v>
      </c>
      <c r="D26" s="99">
        <f>VLOOKUP(A26,počty!$O$6:$EV$175,26,0)</f>
        <v>0</v>
      </c>
      <c r="E26" s="99">
        <f>VLOOKUP(A26,počty!$O$6:$EV$175,27,0)</f>
        <v>0</v>
      </c>
      <c r="F26" s="99">
        <f>VLOOKUP(A26,počty!$O$6:$EV$175,28,0)</f>
        <v>0</v>
      </c>
      <c r="G26" s="107" t="str">
        <f>VLOOKUP(A26,počty!$O$6:$EV$175,104,0)</f>
        <v>x</v>
      </c>
      <c r="H26" s="108" t="str">
        <f>VLOOKUP(A26,počty!$O$6:$EV$175,105,0)</f>
        <v>x</v>
      </c>
      <c r="I26" s="109"/>
      <c r="J26" s="109"/>
    </row>
    <row r="27" spans="1:10" s="60" customFormat="1" ht="14.25" customHeight="1">
      <c r="A27" s="60">
        <v>22</v>
      </c>
      <c r="B27" s="106">
        <f>VLOOKUP(A27,počty!$O$6:$EV$175,106,0)</f>
        <v>0</v>
      </c>
      <c r="C27" s="106">
        <f>VLOOKUP(A27,počty!$O$6:$EV$175,25,0)</f>
        <v>0</v>
      </c>
      <c r="D27" s="99">
        <f>VLOOKUP(A27,počty!$O$6:$EV$175,26,0)</f>
        <v>0</v>
      </c>
      <c r="E27" s="99">
        <f>VLOOKUP(A27,počty!$O$6:$EV$175,27,0)</f>
        <v>0</v>
      </c>
      <c r="F27" s="99">
        <f>VLOOKUP(A27,počty!$O$6:$EV$175,28,0)</f>
        <v>0</v>
      </c>
      <c r="G27" s="107" t="str">
        <f>VLOOKUP(A27,počty!$O$6:$EV$175,104,0)</f>
        <v>x</v>
      </c>
      <c r="H27" s="108" t="str">
        <f>VLOOKUP(A27,počty!$O$6:$EV$175,105,0)</f>
        <v>x</v>
      </c>
      <c r="I27" s="109"/>
      <c r="J27" s="109"/>
    </row>
    <row r="28" spans="1:10" s="60" customFormat="1" ht="14.25" customHeight="1">
      <c r="A28" s="60">
        <v>23</v>
      </c>
      <c r="B28" s="106">
        <f>VLOOKUP(A28,počty!$O$6:$EV$175,106,0)</f>
        <v>0</v>
      </c>
      <c r="C28" s="106">
        <f>VLOOKUP(A28,počty!$O$6:$EV$175,25,0)</f>
        <v>0</v>
      </c>
      <c r="D28" s="99">
        <f>VLOOKUP(A28,počty!$O$6:$EV$175,26,0)</f>
        <v>0</v>
      </c>
      <c r="E28" s="99">
        <f>VLOOKUP(A28,počty!$O$6:$EV$175,27,0)</f>
        <v>0</v>
      </c>
      <c r="F28" s="99">
        <f>VLOOKUP(A28,počty!$O$6:$EV$175,28,0)</f>
        <v>0</v>
      </c>
      <c r="G28" s="107" t="str">
        <f>VLOOKUP(A28,počty!$O$6:$EV$175,104,0)</f>
        <v>x</v>
      </c>
      <c r="H28" s="108" t="str">
        <f>VLOOKUP(A28,počty!$O$6:$EV$175,105,0)</f>
        <v>x</v>
      </c>
      <c r="I28" s="109"/>
      <c r="J28" s="109"/>
    </row>
    <row r="29" spans="1:10" s="60" customFormat="1" ht="14.25" customHeight="1">
      <c r="A29" s="60">
        <v>24</v>
      </c>
      <c r="B29" s="106">
        <f>VLOOKUP(A29,počty!$O$6:$EV$175,106,0)</f>
        <v>0</v>
      </c>
      <c r="C29" s="106">
        <f>VLOOKUP(A29,počty!$O$6:$EV$175,25,0)</f>
        <v>0</v>
      </c>
      <c r="D29" s="99">
        <f>VLOOKUP(A29,počty!$O$6:$EV$175,26,0)</f>
        <v>0</v>
      </c>
      <c r="E29" s="99">
        <f>VLOOKUP(A29,počty!$O$6:$EV$175,27,0)</f>
        <v>0</v>
      </c>
      <c r="F29" s="99">
        <f>VLOOKUP(A29,počty!$O$6:$EV$175,28,0)</f>
        <v>0</v>
      </c>
      <c r="G29" s="107" t="str">
        <f>VLOOKUP(A29,počty!$O$6:$EV$175,104,0)</f>
        <v>x</v>
      </c>
      <c r="H29" s="108" t="str">
        <f>VLOOKUP(A29,počty!$O$6:$EV$175,105,0)</f>
        <v>x</v>
      </c>
      <c r="I29" s="109"/>
      <c r="J29" s="109"/>
    </row>
    <row r="30" spans="1:10" s="60" customFormat="1" ht="14.25" customHeight="1">
      <c r="A30" s="60">
        <v>25</v>
      </c>
      <c r="B30" s="106">
        <f>VLOOKUP(A30,počty!$O$6:$EV$175,106,0)</f>
        <v>0</v>
      </c>
      <c r="C30" s="106">
        <f>VLOOKUP(A30,počty!$O$6:$EV$175,25,0)</f>
        <v>0</v>
      </c>
      <c r="D30" s="99">
        <f>VLOOKUP(A30,počty!$O$6:$EV$175,26,0)</f>
        <v>0</v>
      </c>
      <c r="E30" s="99">
        <f>VLOOKUP(A30,počty!$O$6:$EV$175,27,0)</f>
        <v>0</v>
      </c>
      <c r="F30" s="99">
        <f>VLOOKUP(A30,počty!$O$6:$EV$175,28,0)</f>
        <v>0</v>
      </c>
      <c r="G30" s="107" t="str">
        <f>VLOOKUP(A30,počty!$O$6:$EV$175,104,0)</f>
        <v>x</v>
      </c>
      <c r="H30" s="108" t="str">
        <f>VLOOKUP(A30,počty!$O$6:$EV$175,105,0)</f>
        <v>x</v>
      </c>
      <c r="I30" s="109"/>
      <c r="J30" s="109"/>
    </row>
    <row r="31" spans="1:10" s="60" customFormat="1" ht="14.25" customHeight="1">
      <c r="A31" s="60">
        <v>26</v>
      </c>
      <c r="B31" s="106">
        <f>VLOOKUP(A31,počty!$O$6:$EV$175,106,0)</f>
        <v>0</v>
      </c>
      <c r="C31" s="106">
        <f>VLOOKUP(A31,počty!$O$6:$EV$175,25,0)</f>
        <v>0</v>
      </c>
      <c r="D31" s="99">
        <f>VLOOKUP(A31,počty!$O$6:$EV$175,26,0)</f>
        <v>0</v>
      </c>
      <c r="E31" s="99">
        <f>VLOOKUP(A31,počty!$O$6:$EV$175,27,0)</f>
        <v>0</v>
      </c>
      <c r="F31" s="99">
        <f>VLOOKUP(A31,počty!$O$6:$EV$175,28,0)</f>
        <v>0</v>
      </c>
      <c r="G31" s="107" t="str">
        <f>VLOOKUP(A31,počty!$O$6:$EV$175,104,0)</f>
        <v>x</v>
      </c>
      <c r="H31" s="108" t="str">
        <f>VLOOKUP(A31,počty!$O$6:$EV$175,105,0)</f>
        <v>x</v>
      </c>
      <c r="I31" s="109"/>
      <c r="J31" s="109"/>
    </row>
    <row r="32" spans="1:10" s="60" customFormat="1" ht="14.25" customHeight="1">
      <c r="A32" s="60">
        <v>27</v>
      </c>
      <c r="B32" s="106">
        <f>VLOOKUP(A32,počty!$O$6:$EV$175,106,0)</f>
        <v>0</v>
      </c>
      <c r="C32" s="106">
        <f>VLOOKUP(A32,počty!$O$6:$EV$175,25,0)</f>
        <v>0</v>
      </c>
      <c r="D32" s="99">
        <f>VLOOKUP(A32,počty!$O$6:$EV$175,26,0)</f>
        <v>0</v>
      </c>
      <c r="E32" s="99">
        <f>VLOOKUP(A32,počty!$O$6:$EV$175,27,0)</f>
        <v>0</v>
      </c>
      <c r="F32" s="99">
        <f>VLOOKUP(A32,počty!$O$6:$EV$175,28,0)</f>
        <v>0</v>
      </c>
      <c r="G32" s="107" t="str">
        <f>VLOOKUP(A32,počty!$O$6:$EV$175,104,0)</f>
        <v>x</v>
      </c>
      <c r="H32" s="108" t="str">
        <f>VLOOKUP(A32,počty!$O$6:$EV$175,105,0)</f>
        <v>x</v>
      </c>
      <c r="I32" s="109"/>
      <c r="J32" s="109"/>
    </row>
    <row r="33" spans="1:10" s="60" customFormat="1" ht="14.25" customHeight="1">
      <c r="A33" s="60">
        <v>28</v>
      </c>
      <c r="B33" s="106">
        <f>VLOOKUP(A33,počty!$O$6:$EV$175,106,0)</f>
        <v>0</v>
      </c>
      <c r="C33" s="106">
        <f>VLOOKUP(A33,počty!$O$6:$EV$175,25,0)</f>
        <v>0</v>
      </c>
      <c r="D33" s="99">
        <f>VLOOKUP(A33,počty!$O$6:$EV$175,26,0)</f>
        <v>0</v>
      </c>
      <c r="E33" s="99">
        <f>VLOOKUP(A33,počty!$O$6:$EV$175,27,0)</f>
        <v>0</v>
      </c>
      <c r="F33" s="99">
        <f>VLOOKUP(A33,počty!$O$6:$EV$175,28,0)</f>
        <v>0</v>
      </c>
      <c r="G33" s="107" t="str">
        <f>VLOOKUP(A33,počty!$O$6:$EV$175,104,0)</f>
        <v>x</v>
      </c>
      <c r="H33" s="108" t="str">
        <f>VLOOKUP(A33,počty!$O$6:$EV$175,105,0)</f>
        <v>x</v>
      </c>
      <c r="I33" s="109"/>
      <c r="J33" s="109"/>
    </row>
    <row r="34" spans="1:10" s="60" customFormat="1" ht="14.25" customHeight="1">
      <c r="A34" s="60">
        <v>29</v>
      </c>
      <c r="B34" s="106">
        <f>VLOOKUP(A34,počty!$O$6:$EV$175,106,0)</f>
        <v>0</v>
      </c>
      <c r="C34" s="106">
        <f>VLOOKUP(A34,počty!$O$6:$EV$175,25,0)</f>
        <v>0</v>
      </c>
      <c r="D34" s="99">
        <f>VLOOKUP(A34,počty!$O$6:$EV$175,26,0)</f>
        <v>0</v>
      </c>
      <c r="E34" s="99">
        <f>VLOOKUP(A34,počty!$O$6:$EV$175,27,0)</f>
        <v>0</v>
      </c>
      <c r="F34" s="99">
        <f>VLOOKUP(A34,počty!$O$6:$EV$175,28,0)</f>
        <v>0</v>
      </c>
      <c r="G34" s="107" t="str">
        <f>VLOOKUP(A34,počty!$O$6:$EV$175,104,0)</f>
        <v>x</v>
      </c>
      <c r="H34" s="108" t="str">
        <f>VLOOKUP(A34,počty!$O$6:$EV$175,105,0)</f>
        <v>x</v>
      </c>
      <c r="I34" s="109"/>
      <c r="J34" s="109"/>
    </row>
    <row r="35" spans="1:10" s="60" customFormat="1" ht="14.25" customHeight="1">
      <c r="A35" s="60">
        <v>30</v>
      </c>
      <c r="B35" s="106">
        <f>VLOOKUP(A35,počty!$O$6:$EV$175,106,0)</f>
        <v>0</v>
      </c>
      <c r="C35" s="106">
        <f>VLOOKUP(A35,počty!$O$6:$EV$175,25,0)</f>
        <v>0</v>
      </c>
      <c r="D35" s="99">
        <f>VLOOKUP(A35,počty!$O$6:$EV$175,26,0)</f>
        <v>0</v>
      </c>
      <c r="E35" s="99">
        <f>VLOOKUP(A35,počty!$O$6:$EV$175,27,0)</f>
        <v>0</v>
      </c>
      <c r="F35" s="99">
        <f>VLOOKUP(A35,počty!$O$6:$EV$175,28,0)</f>
        <v>0</v>
      </c>
      <c r="G35" s="107" t="str">
        <f>VLOOKUP(A35,počty!$O$6:$EV$175,104,0)</f>
        <v>x</v>
      </c>
      <c r="H35" s="108" t="str">
        <f>VLOOKUP(A35,počty!$O$6:$EV$175,105,0)</f>
        <v>x</v>
      </c>
      <c r="I35" s="109"/>
      <c r="J35" s="109"/>
    </row>
    <row r="36" spans="1:10" s="60" customFormat="1" ht="14.25" customHeight="1">
      <c r="A36" s="60">
        <v>31</v>
      </c>
      <c r="B36" s="106">
        <f>VLOOKUP(A36,počty!$O$6:$EV$175,106,0)</f>
        <v>0</v>
      </c>
      <c r="C36" s="106">
        <f>VLOOKUP(A36,počty!$O$6:$EV$175,25,0)</f>
        <v>0</v>
      </c>
      <c r="D36" s="99">
        <f>VLOOKUP(A36,počty!$O$6:$EV$175,26,0)</f>
        <v>0</v>
      </c>
      <c r="E36" s="99">
        <f>VLOOKUP(A36,počty!$O$6:$EV$175,27,0)</f>
        <v>0</v>
      </c>
      <c r="F36" s="99">
        <f>VLOOKUP(A36,počty!$O$6:$EV$175,28,0)</f>
        <v>0</v>
      </c>
      <c r="G36" s="107" t="str">
        <f>VLOOKUP(A36,počty!$O$6:$EV$175,104,0)</f>
        <v>x</v>
      </c>
      <c r="H36" s="108" t="str">
        <f>VLOOKUP(A36,počty!$O$6:$EV$175,105,0)</f>
        <v>x</v>
      </c>
      <c r="I36" s="109"/>
      <c r="J36" s="109"/>
    </row>
    <row r="37" spans="1:10" s="60" customFormat="1" ht="14.25" customHeight="1">
      <c r="A37" s="60">
        <v>32</v>
      </c>
      <c r="B37" s="106">
        <f>VLOOKUP(A37,počty!$O$6:$EV$175,106,0)</f>
        <v>0</v>
      </c>
      <c r="C37" s="106">
        <f>VLOOKUP(A37,počty!$O$6:$EV$175,25,0)</f>
        <v>0</v>
      </c>
      <c r="D37" s="99">
        <f>VLOOKUP(A37,počty!$O$6:$EV$175,26,0)</f>
        <v>0</v>
      </c>
      <c r="E37" s="99">
        <f>VLOOKUP(A37,počty!$O$6:$EV$175,27,0)</f>
        <v>0</v>
      </c>
      <c r="F37" s="99">
        <f>VLOOKUP(A37,počty!$O$6:$EV$175,28,0)</f>
        <v>0</v>
      </c>
      <c r="G37" s="107" t="str">
        <f>VLOOKUP(A37,počty!$O$6:$EV$175,104,0)</f>
        <v>x</v>
      </c>
      <c r="H37" s="108" t="str">
        <f>VLOOKUP(A37,počty!$O$6:$EV$175,105,0)</f>
        <v>x</v>
      </c>
      <c r="I37" s="109"/>
      <c r="J37" s="109"/>
    </row>
    <row r="38" spans="1:10" s="60" customFormat="1" ht="14.25" customHeight="1">
      <c r="A38" s="60">
        <v>33</v>
      </c>
      <c r="B38" s="106">
        <f>VLOOKUP(A38,počty!$O$6:$EV$175,106,0)</f>
        <v>0</v>
      </c>
      <c r="C38" s="106">
        <f>VLOOKUP(A38,počty!$O$6:$EV$175,25,0)</f>
        <v>0</v>
      </c>
      <c r="D38" s="99">
        <f>VLOOKUP(A38,počty!$O$6:$EV$175,26,0)</f>
        <v>0</v>
      </c>
      <c r="E38" s="99">
        <f>VLOOKUP(A38,počty!$O$6:$EV$175,27,0)</f>
        <v>0</v>
      </c>
      <c r="F38" s="99">
        <f>VLOOKUP(A38,počty!$O$6:$EV$175,28,0)</f>
        <v>0</v>
      </c>
      <c r="G38" s="107" t="str">
        <f>VLOOKUP(A38,počty!$O$6:$EV$175,104,0)</f>
        <v>x</v>
      </c>
      <c r="H38" s="108" t="str">
        <f>VLOOKUP(A38,počty!$O$6:$EV$175,105,0)</f>
        <v>x</v>
      </c>
      <c r="I38" s="109"/>
      <c r="J38" s="109"/>
    </row>
    <row r="39" spans="1:10" s="60" customFormat="1" ht="14.25" customHeight="1">
      <c r="A39" s="60">
        <v>34</v>
      </c>
      <c r="B39" s="106">
        <f>VLOOKUP(A39,počty!$O$6:$EV$175,106,0)</f>
        <v>0</v>
      </c>
      <c r="C39" s="106">
        <f>VLOOKUP(A39,počty!$O$6:$EV$175,25,0)</f>
        <v>0</v>
      </c>
      <c r="D39" s="99">
        <f>VLOOKUP(A39,počty!$O$6:$EV$175,26,0)</f>
        <v>0</v>
      </c>
      <c r="E39" s="99">
        <f>VLOOKUP(A39,počty!$O$6:$EV$175,27,0)</f>
        <v>0</v>
      </c>
      <c r="F39" s="99">
        <f>VLOOKUP(A39,počty!$O$6:$EV$175,28,0)</f>
        <v>0</v>
      </c>
      <c r="G39" s="107" t="str">
        <f>VLOOKUP(A39,počty!$O$6:$EV$175,104,0)</f>
        <v>x</v>
      </c>
      <c r="H39" s="108" t="str">
        <f>VLOOKUP(A39,počty!$O$6:$EV$175,105,0)</f>
        <v>x</v>
      </c>
      <c r="I39" s="109"/>
      <c r="J39" s="109"/>
    </row>
    <row r="40" spans="1:10" s="60" customFormat="1" ht="14.25" customHeight="1">
      <c r="A40" s="60">
        <v>35</v>
      </c>
      <c r="B40" s="106">
        <f>VLOOKUP(A40,počty!$O$6:$EV$175,106,0)</f>
        <v>0</v>
      </c>
      <c r="C40" s="106">
        <f>VLOOKUP(A40,počty!$O$6:$EV$175,25,0)</f>
        <v>0</v>
      </c>
      <c r="D40" s="99">
        <f>VLOOKUP(A40,počty!$O$6:$EV$175,26,0)</f>
        <v>0</v>
      </c>
      <c r="E40" s="99">
        <f>VLOOKUP(A40,počty!$O$6:$EV$175,27,0)</f>
        <v>0</v>
      </c>
      <c r="F40" s="99">
        <f>VLOOKUP(A40,počty!$O$6:$EV$175,28,0)</f>
        <v>0</v>
      </c>
      <c r="G40" s="107" t="str">
        <f>VLOOKUP(A40,počty!$O$6:$EV$175,104,0)</f>
        <v>x</v>
      </c>
      <c r="H40" s="108" t="str">
        <f>VLOOKUP(A40,počty!$O$6:$EV$175,105,0)</f>
        <v>x</v>
      </c>
      <c r="I40" s="109"/>
      <c r="J40" s="109"/>
    </row>
    <row r="41" spans="1:10" s="60" customFormat="1" ht="14.25" customHeight="1">
      <c r="A41" s="60">
        <v>36</v>
      </c>
      <c r="B41" s="106">
        <f>VLOOKUP(A41,počty!$O$6:$EV$175,106,0)</f>
        <v>0</v>
      </c>
      <c r="C41" s="106">
        <f>VLOOKUP(A41,počty!$O$6:$EV$175,25,0)</f>
        <v>0</v>
      </c>
      <c r="D41" s="99">
        <f>VLOOKUP(A41,počty!$O$6:$EV$175,26,0)</f>
        <v>0</v>
      </c>
      <c r="E41" s="99">
        <f>VLOOKUP(A41,počty!$O$6:$EV$175,27,0)</f>
        <v>0</v>
      </c>
      <c r="F41" s="99">
        <f>VLOOKUP(A41,počty!$O$6:$EV$175,28,0)</f>
        <v>0</v>
      </c>
      <c r="G41" s="107" t="str">
        <f>VLOOKUP(A41,počty!$O$6:$EV$175,104,0)</f>
        <v>x</v>
      </c>
      <c r="H41" s="108" t="str">
        <f>VLOOKUP(A41,počty!$O$6:$EV$175,105,0)</f>
        <v>x</v>
      </c>
      <c r="I41" s="109"/>
      <c r="J41" s="109"/>
    </row>
    <row r="42" spans="1:10" s="60" customFormat="1" ht="14.25" customHeight="1">
      <c r="A42" s="60">
        <v>37</v>
      </c>
      <c r="B42" s="106">
        <f>VLOOKUP(A42,počty!$O$6:$EV$175,106,0)</f>
        <v>0</v>
      </c>
      <c r="C42" s="106">
        <f>VLOOKUP(A42,počty!$O$6:$EV$175,25,0)</f>
        <v>0</v>
      </c>
      <c r="D42" s="99">
        <f>VLOOKUP(A42,počty!$O$6:$EV$175,26,0)</f>
        <v>0</v>
      </c>
      <c r="E42" s="99">
        <f>VLOOKUP(A42,počty!$O$6:$EV$175,27,0)</f>
        <v>0</v>
      </c>
      <c r="F42" s="99">
        <f>VLOOKUP(A42,počty!$O$6:$EV$175,28,0)</f>
        <v>0</v>
      </c>
      <c r="G42" s="107" t="str">
        <f>VLOOKUP(A42,počty!$O$6:$EV$175,104,0)</f>
        <v>x</v>
      </c>
      <c r="H42" s="108" t="str">
        <f>VLOOKUP(A42,počty!$O$6:$EV$175,105,0)</f>
        <v>x</v>
      </c>
      <c r="I42" s="109"/>
      <c r="J42" s="109"/>
    </row>
    <row r="43" spans="1:10" s="60" customFormat="1" ht="14.25" customHeight="1">
      <c r="A43" s="60">
        <v>38</v>
      </c>
      <c r="B43" s="106">
        <f>VLOOKUP(A43,počty!$O$6:$EV$175,106,0)</f>
        <v>0</v>
      </c>
      <c r="C43" s="106">
        <f>VLOOKUP(A43,počty!$O$6:$EV$175,25,0)</f>
        <v>0</v>
      </c>
      <c r="D43" s="99">
        <f>VLOOKUP(A43,počty!$O$6:$EV$175,26,0)</f>
        <v>0</v>
      </c>
      <c r="E43" s="99">
        <f>VLOOKUP(A43,počty!$O$6:$EV$175,27,0)</f>
        <v>0</v>
      </c>
      <c r="F43" s="99">
        <f>VLOOKUP(A43,počty!$O$6:$EV$175,28,0)</f>
        <v>0</v>
      </c>
      <c r="G43" s="107" t="str">
        <f>VLOOKUP(A43,počty!$O$6:$EV$175,104,0)</f>
        <v>x</v>
      </c>
      <c r="H43" s="108" t="str">
        <f>VLOOKUP(A43,počty!$O$6:$EV$175,105,0)</f>
        <v>x</v>
      </c>
      <c r="I43" s="109"/>
      <c r="J43" s="109"/>
    </row>
    <row r="44" spans="1:10" s="60" customFormat="1" ht="14.25" customHeight="1">
      <c r="A44" s="60">
        <v>39</v>
      </c>
      <c r="B44" s="106">
        <f>VLOOKUP(A44,počty!$O$6:$EV$175,106,0)</f>
        <v>0</v>
      </c>
      <c r="C44" s="106">
        <f>VLOOKUP(A44,počty!$O$6:$EV$175,25,0)</f>
        <v>0</v>
      </c>
      <c r="D44" s="99">
        <f>VLOOKUP(A44,počty!$O$6:$EV$175,26,0)</f>
        <v>0</v>
      </c>
      <c r="E44" s="99">
        <f>VLOOKUP(A44,počty!$O$6:$EV$175,27,0)</f>
        <v>0</v>
      </c>
      <c r="F44" s="99">
        <f>VLOOKUP(A44,počty!$O$6:$EV$175,28,0)</f>
        <v>0</v>
      </c>
      <c r="G44" s="107" t="str">
        <f>VLOOKUP(A44,počty!$O$6:$EV$175,104,0)</f>
        <v>x</v>
      </c>
      <c r="H44" s="108" t="str">
        <f>VLOOKUP(A44,počty!$O$6:$EV$175,105,0)</f>
        <v>x</v>
      </c>
      <c r="I44" s="109"/>
      <c r="J44" s="109"/>
    </row>
    <row r="45" spans="1:10" s="60" customFormat="1" ht="14.25" customHeight="1">
      <c r="A45" s="60">
        <v>40</v>
      </c>
      <c r="B45" s="106">
        <f>VLOOKUP(A45,počty!$O$6:$EV$175,106,0)</f>
        <v>0</v>
      </c>
      <c r="C45" s="106">
        <f>VLOOKUP(A45,počty!$O$6:$EV$175,25,0)</f>
        <v>0</v>
      </c>
      <c r="D45" s="99">
        <f>VLOOKUP(A45,počty!$O$6:$EV$175,26,0)</f>
        <v>0</v>
      </c>
      <c r="E45" s="99">
        <f>VLOOKUP(A45,počty!$O$6:$EV$175,27,0)</f>
        <v>0</v>
      </c>
      <c r="F45" s="99">
        <f>VLOOKUP(A45,počty!$O$6:$EV$175,28,0)</f>
        <v>0</v>
      </c>
      <c r="G45" s="107" t="str">
        <f>VLOOKUP(A45,počty!$O$6:$EV$175,104,0)</f>
        <v>x</v>
      </c>
      <c r="H45" s="108" t="str">
        <f>VLOOKUP(A45,počty!$O$6:$EV$175,105,0)</f>
        <v>x</v>
      </c>
      <c r="I45" s="109"/>
      <c r="J45" s="109"/>
    </row>
    <row r="46" spans="1:10" s="60" customFormat="1" ht="14.25" customHeight="1">
      <c r="A46" s="60">
        <v>41</v>
      </c>
      <c r="B46" s="106">
        <f>VLOOKUP(A46,počty!$O$6:$EV$175,106,0)</f>
        <v>0</v>
      </c>
      <c r="C46" s="106">
        <f>VLOOKUP(A46,počty!$O$6:$EV$175,25,0)</f>
        <v>0</v>
      </c>
      <c r="D46" s="99">
        <f>VLOOKUP(A46,počty!$O$6:$EV$175,26,0)</f>
        <v>0</v>
      </c>
      <c r="E46" s="99">
        <f>VLOOKUP(A46,počty!$O$6:$EV$175,27,0)</f>
        <v>0</v>
      </c>
      <c r="F46" s="99">
        <f>VLOOKUP(A46,počty!$O$6:$EV$175,28,0)</f>
        <v>0</v>
      </c>
      <c r="G46" s="107" t="str">
        <f>VLOOKUP(A46,počty!$O$6:$EV$175,104,0)</f>
        <v>x</v>
      </c>
      <c r="H46" s="108" t="str">
        <f>VLOOKUP(A46,počty!$O$6:$EV$175,105,0)</f>
        <v>x</v>
      </c>
      <c r="I46" s="109"/>
      <c r="J46" s="109"/>
    </row>
    <row r="47" spans="1:10" s="60" customFormat="1" ht="14.25" customHeight="1">
      <c r="A47" s="60">
        <v>42</v>
      </c>
      <c r="B47" s="106">
        <f>VLOOKUP(A47,počty!$O$6:$EV$175,106,0)</f>
        <v>0</v>
      </c>
      <c r="C47" s="106">
        <f>VLOOKUP(A47,počty!$O$6:$EV$175,25,0)</f>
        <v>0</v>
      </c>
      <c r="D47" s="99">
        <f>VLOOKUP(A47,počty!$O$6:$EV$175,26,0)</f>
        <v>0</v>
      </c>
      <c r="E47" s="99">
        <f>VLOOKUP(A47,počty!$O$6:$EV$175,27,0)</f>
        <v>0</v>
      </c>
      <c r="F47" s="99">
        <f>VLOOKUP(A47,počty!$O$6:$EV$175,28,0)</f>
        <v>0</v>
      </c>
      <c r="G47" s="107" t="str">
        <f>VLOOKUP(A47,počty!$O$6:$EV$175,104,0)</f>
        <v>x</v>
      </c>
      <c r="H47" s="108" t="str">
        <f>VLOOKUP(A47,počty!$O$6:$EV$175,105,0)</f>
        <v>x</v>
      </c>
      <c r="I47" s="109"/>
      <c r="J47" s="109"/>
    </row>
    <row r="48" spans="1:10" s="60" customFormat="1" ht="14.25" customHeight="1">
      <c r="A48" s="60">
        <v>43</v>
      </c>
      <c r="B48" s="106">
        <f>VLOOKUP(A48,počty!$O$6:$EV$175,106,0)</f>
        <v>0</v>
      </c>
      <c r="C48" s="106">
        <f>VLOOKUP(A48,počty!$O$6:$EV$175,25,0)</f>
        <v>0</v>
      </c>
      <c r="D48" s="99">
        <f>VLOOKUP(A48,počty!$O$6:$EV$175,26,0)</f>
        <v>0</v>
      </c>
      <c r="E48" s="99">
        <f>VLOOKUP(A48,počty!$O$6:$EV$175,27,0)</f>
        <v>0</v>
      </c>
      <c r="F48" s="99">
        <f>VLOOKUP(A48,počty!$O$6:$EV$175,28,0)</f>
        <v>0</v>
      </c>
      <c r="G48" s="107" t="str">
        <f>VLOOKUP(A48,počty!$O$6:$EV$175,104,0)</f>
        <v>x</v>
      </c>
      <c r="H48" s="108" t="str">
        <f>VLOOKUP(A48,počty!$O$6:$EV$175,105,0)</f>
        <v>x</v>
      </c>
      <c r="I48" s="109"/>
      <c r="J48" s="109"/>
    </row>
    <row r="49" spans="1:10" s="60" customFormat="1" ht="14.25" customHeight="1">
      <c r="A49" s="60">
        <v>44</v>
      </c>
      <c r="B49" s="106">
        <f>VLOOKUP(A49,počty!$O$6:$EV$175,106,0)</f>
        <v>0</v>
      </c>
      <c r="C49" s="106">
        <f>VLOOKUP(A49,počty!$O$6:$EV$175,25,0)</f>
        <v>0</v>
      </c>
      <c r="D49" s="99">
        <f>VLOOKUP(A49,počty!$O$6:$EV$175,26,0)</f>
        <v>0</v>
      </c>
      <c r="E49" s="99">
        <f>VLOOKUP(A49,počty!$O$6:$EV$175,27,0)</f>
        <v>0</v>
      </c>
      <c r="F49" s="99">
        <f>VLOOKUP(A49,počty!$O$6:$EV$175,28,0)</f>
        <v>0</v>
      </c>
      <c r="G49" s="107" t="str">
        <f>VLOOKUP(A49,počty!$O$6:$EV$175,104,0)</f>
        <v>x</v>
      </c>
      <c r="H49" s="108" t="str">
        <f>VLOOKUP(A49,počty!$O$6:$EV$175,105,0)</f>
        <v>x</v>
      </c>
      <c r="I49" s="109"/>
      <c r="J49" s="109"/>
    </row>
    <row r="50" spans="1:10" s="60" customFormat="1" ht="14.25" customHeight="1">
      <c r="A50" s="60">
        <v>45</v>
      </c>
      <c r="B50" s="106">
        <f>VLOOKUP(A50,počty!$O$6:$EV$175,106,0)</f>
        <v>0</v>
      </c>
      <c r="C50" s="106">
        <f>VLOOKUP(A50,počty!$O$6:$EV$175,25,0)</f>
        <v>0</v>
      </c>
      <c r="D50" s="99">
        <f>VLOOKUP(A50,počty!$O$6:$EV$175,26,0)</f>
        <v>0</v>
      </c>
      <c r="E50" s="99">
        <f>VLOOKUP(A50,počty!$O$6:$EV$175,27,0)</f>
        <v>0</v>
      </c>
      <c r="F50" s="99">
        <f>VLOOKUP(A50,počty!$O$6:$EV$175,28,0)</f>
        <v>0</v>
      </c>
      <c r="G50" s="107" t="str">
        <f>VLOOKUP(A50,počty!$O$6:$EV$175,104,0)</f>
        <v>x</v>
      </c>
      <c r="H50" s="108" t="str">
        <f>VLOOKUP(A50,počty!$O$6:$EV$175,105,0)</f>
        <v>x</v>
      </c>
      <c r="I50" s="109"/>
      <c r="J50" s="109"/>
    </row>
    <row r="51" spans="1:10" s="60" customFormat="1" ht="14.25" customHeight="1">
      <c r="A51" s="60">
        <v>46</v>
      </c>
      <c r="B51" s="106">
        <f>VLOOKUP(A51,počty!$O$6:$EV$175,106,0)</f>
        <v>0</v>
      </c>
      <c r="C51" s="106">
        <f>VLOOKUP(A51,počty!$O$6:$EV$175,25,0)</f>
        <v>0</v>
      </c>
      <c r="D51" s="99">
        <f>VLOOKUP(A51,počty!$O$6:$EV$175,26,0)</f>
        <v>0</v>
      </c>
      <c r="E51" s="99">
        <f>VLOOKUP(A51,počty!$O$6:$EV$175,27,0)</f>
        <v>0</v>
      </c>
      <c r="F51" s="99">
        <f>VLOOKUP(A51,počty!$O$6:$EV$175,28,0)</f>
        <v>0</v>
      </c>
      <c r="G51" s="107" t="str">
        <f>VLOOKUP(A51,počty!$O$6:$EV$175,104,0)</f>
        <v>x</v>
      </c>
      <c r="H51" s="108" t="str">
        <f>VLOOKUP(A51,počty!$O$6:$EV$175,105,0)</f>
        <v>x</v>
      </c>
      <c r="I51" s="109"/>
      <c r="J51" s="109"/>
    </row>
    <row r="52" spans="1:10" s="60" customFormat="1" ht="14.25" customHeight="1">
      <c r="A52" s="60">
        <v>47</v>
      </c>
      <c r="B52" s="106">
        <f>VLOOKUP(A52,počty!$O$6:$EV$175,106,0)</f>
        <v>0</v>
      </c>
      <c r="C52" s="106">
        <f>VLOOKUP(A52,počty!$O$6:$EV$175,25,0)</f>
        <v>0</v>
      </c>
      <c r="D52" s="99">
        <f>VLOOKUP(A52,počty!$O$6:$EV$175,26,0)</f>
        <v>0</v>
      </c>
      <c r="E52" s="99">
        <f>VLOOKUP(A52,počty!$O$6:$EV$175,27,0)</f>
        <v>0</v>
      </c>
      <c r="F52" s="99">
        <f>VLOOKUP(A52,počty!$O$6:$EV$175,28,0)</f>
        <v>0</v>
      </c>
      <c r="G52" s="107" t="str">
        <f>VLOOKUP(A52,počty!$O$6:$EV$175,104,0)</f>
        <v>x</v>
      </c>
      <c r="H52" s="108" t="str">
        <f>VLOOKUP(A52,počty!$O$6:$EV$175,105,0)</f>
        <v>x</v>
      </c>
      <c r="I52" s="109"/>
      <c r="J52" s="109"/>
    </row>
    <row r="53" spans="1:10" s="60" customFormat="1" ht="14.25" customHeight="1">
      <c r="A53" s="60">
        <v>48</v>
      </c>
      <c r="B53" s="106">
        <f>VLOOKUP(A53,počty!$O$6:$EV$175,106,0)</f>
        <v>0</v>
      </c>
      <c r="C53" s="106">
        <f>VLOOKUP(A53,počty!$O$6:$EV$175,25,0)</f>
        <v>0</v>
      </c>
      <c r="D53" s="99">
        <f>VLOOKUP(A53,počty!$O$6:$EV$175,26,0)</f>
        <v>0</v>
      </c>
      <c r="E53" s="99">
        <f>VLOOKUP(A53,počty!$O$6:$EV$175,27,0)</f>
        <v>0</v>
      </c>
      <c r="F53" s="99">
        <f>VLOOKUP(A53,počty!$O$6:$EV$175,28,0)</f>
        <v>0</v>
      </c>
      <c r="G53" s="107" t="str">
        <f>VLOOKUP(A53,počty!$O$6:$EV$175,104,0)</f>
        <v>x</v>
      </c>
      <c r="H53" s="108" t="str">
        <f>VLOOKUP(A53,počty!$O$6:$EV$175,105,0)</f>
        <v>x</v>
      </c>
      <c r="I53" s="109"/>
      <c r="J53" s="109"/>
    </row>
    <row r="54" spans="1:10" s="60" customFormat="1" ht="14.25" customHeight="1">
      <c r="A54" s="60">
        <v>49</v>
      </c>
      <c r="B54" s="106">
        <f>VLOOKUP(A54,počty!$O$6:$EV$175,106,0)</f>
        <v>0</v>
      </c>
      <c r="C54" s="106">
        <f>VLOOKUP(A54,počty!$O$6:$EV$175,25,0)</f>
        <v>0</v>
      </c>
      <c r="D54" s="99">
        <f>VLOOKUP(A54,počty!$O$6:$EV$175,26,0)</f>
        <v>0</v>
      </c>
      <c r="E54" s="99">
        <f>VLOOKUP(A54,počty!$O$6:$EV$175,27,0)</f>
        <v>0</v>
      </c>
      <c r="F54" s="99">
        <f>VLOOKUP(A54,počty!$O$6:$EV$175,28,0)</f>
        <v>0</v>
      </c>
      <c r="G54" s="107" t="str">
        <f>VLOOKUP(A54,počty!$O$6:$EV$175,104,0)</f>
        <v>x</v>
      </c>
      <c r="H54" s="108" t="str">
        <f>VLOOKUP(A54,počty!$O$6:$EV$175,105,0)</f>
        <v>x</v>
      </c>
      <c r="I54" s="109"/>
      <c r="J54" s="109"/>
    </row>
    <row r="55" spans="1:10" s="60" customFormat="1" ht="14.25" customHeight="1">
      <c r="A55" s="60">
        <v>50</v>
      </c>
      <c r="B55" s="106">
        <f>VLOOKUP(A55,počty!$O$6:$EV$175,106,0)</f>
        <v>0</v>
      </c>
      <c r="C55" s="106">
        <f>VLOOKUP(A55,počty!$O$6:$EV$175,25,0)</f>
        <v>0</v>
      </c>
      <c r="D55" s="99">
        <f>VLOOKUP(A55,počty!$O$6:$EV$175,26,0)</f>
        <v>0</v>
      </c>
      <c r="E55" s="99">
        <f>VLOOKUP(A55,počty!$O$6:$EV$175,27,0)</f>
        <v>0</v>
      </c>
      <c r="F55" s="99">
        <f>VLOOKUP(A55,počty!$O$6:$EV$175,28,0)</f>
        <v>0</v>
      </c>
      <c r="G55" s="107" t="str">
        <f>VLOOKUP(A55,počty!$O$6:$EV$175,104,0)</f>
        <v>x</v>
      </c>
      <c r="H55" s="108" t="str">
        <f>VLOOKUP(A55,počty!$O$6:$EV$175,105,0)</f>
        <v>x</v>
      </c>
      <c r="I55" s="109"/>
      <c r="J55" s="109"/>
    </row>
    <row r="56" spans="1:10" s="60" customFormat="1" ht="14.25" customHeight="1">
      <c r="A56" s="60">
        <v>51</v>
      </c>
      <c r="B56" s="106">
        <f>VLOOKUP(A56,počty!$O$6:$EV$175,106,0)</f>
        <v>0</v>
      </c>
      <c r="C56" s="106">
        <f>VLOOKUP(A56,počty!$O$6:$EV$175,25,0)</f>
        <v>0</v>
      </c>
      <c r="D56" s="99">
        <f>VLOOKUP(A56,počty!$O$6:$EV$175,26,0)</f>
        <v>0</v>
      </c>
      <c r="E56" s="99">
        <f>VLOOKUP(A56,počty!$O$6:$EV$175,27,0)</f>
        <v>0</v>
      </c>
      <c r="F56" s="99">
        <f>VLOOKUP(A56,počty!$O$6:$EV$175,28,0)</f>
        <v>0</v>
      </c>
      <c r="G56" s="107" t="str">
        <f>VLOOKUP(A56,počty!$O$6:$EV$175,104,0)</f>
        <v>x</v>
      </c>
      <c r="H56" s="108" t="str">
        <f>VLOOKUP(A56,počty!$O$6:$EV$175,105,0)</f>
        <v>x</v>
      </c>
      <c r="I56" s="109"/>
      <c r="J56" s="109"/>
    </row>
    <row r="57" spans="1:10" s="60" customFormat="1" ht="14.25" customHeight="1">
      <c r="A57" s="60">
        <v>52</v>
      </c>
      <c r="B57" s="106">
        <f>VLOOKUP(A57,počty!$O$6:$EV$175,106,0)</f>
        <v>0</v>
      </c>
      <c r="C57" s="106">
        <f>VLOOKUP(A57,počty!$O$6:$EV$175,25,0)</f>
        <v>0</v>
      </c>
      <c r="D57" s="99">
        <f>VLOOKUP(A57,počty!$O$6:$EV$175,26,0)</f>
        <v>0</v>
      </c>
      <c r="E57" s="99">
        <f>VLOOKUP(A57,počty!$O$6:$EV$175,27,0)</f>
        <v>0</v>
      </c>
      <c r="F57" s="99">
        <f>VLOOKUP(A57,počty!$O$6:$EV$175,28,0)</f>
        <v>0</v>
      </c>
      <c r="G57" s="107" t="str">
        <f>VLOOKUP(A57,počty!$O$6:$EV$175,104,0)</f>
        <v>x</v>
      </c>
      <c r="H57" s="108" t="str">
        <f>VLOOKUP(A57,počty!$O$6:$EV$175,105,0)</f>
        <v>x</v>
      </c>
      <c r="I57" s="109"/>
      <c r="J57" s="109"/>
    </row>
    <row r="58" spans="1:10" s="60" customFormat="1" ht="14.25" customHeight="1">
      <c r="A58" s="60">
        <v>53</v>
      </c>
      <c r="B58" s="106">
        <f>VLOOKUP(A58,počty!$O$6:$EV$175,106,0)</f>
        <v>0</v>
      </c>
      <c r="C58" s="106">
        <f>VLOOKUP(A58,počty!$O$6:$EV$175,25,0)</f>
        <v>0</v>
      </c>
      <c r="D58" s="99">
        <f>VLOOKUP(A58,počty!$O$6:$EV$175,26,0)</f>
        <v>0</v>
      </c>
      <c r="E58" s="99">
        <f>VLOOKUP(A58,počty!$O$6:$EV$175,27,0)</f>
        <v>0</v>
      </c>
      <c r="F58" s="99">
        <f>VLOOKUP(A58,počty!$O$6:$EV$175,28,0)</f>
        <v>0</v>
      </c>
      <c r="G58" s="107" t="str">
        <f>VLOOKUP(A58,počty!$O$6:$EV$175,104,0)</f>
        <v>x</v>
      </c>
      <c r="H58" s="108" t="str">
        <f>VLOOKUP(A58,počty!$O$6:$EV$175,105,0)</f>
        <v>x</v>
      </c>
      <c r="I58" s="109"/>
      <c r="J58" s="109"/>
    </row>
    <row r="59" spans="1:10" s="60" customFormat="1" ht="14.25" customHeight="1">
      <c r="A59" s="60">
        <v>54</v>
      </c>
      <c r="B59" s="106">
        <f>VLOOKUP(A59,počty!$O$6:$EV$175,106,0)</f>
        <v>0</v>
      </c>
      <c r="C59" s="106">
        <f>VLOOKUP(A59,počty!$O$6:$EV$175,25,0)</f>
        <v>0</v>
      </c>
      <c r="D59" s="99">
        <f>VLOOKUP(A59,počty!$O$6:$EV$175,26,0)</f>
        <v>0</v>
      </c>
      <c r="E59" s="99">
        <f>VLOOKUP(A59,počty!$O$6:$EV$175,27,0)</f>
        <v>0</v>
      </c>
      <c r="F59" s="99">
        <f>VLOOKUP(A59,počty!$O$6:$EV$175,28,0)</f>
        <v>0</v>
      </c>
      <c r="G59" s="107" t="str">
        <f>VLOOKUP(A59,počty!$O$6:$EV$175,104,0)</f>
        <v>x</v>
      </c>
      <c r="H59" s="108" t="str">
        <f>VLOOKUP(A59,počty!$O$6:$EV$175,105,0)</f>
        <v>x</v>
      </c>
      <c r="I59" s="109"/>
      <c r="J59" s="109"/>
    </row>
    <row r="60" spans="1:10" s="60" customFormat="1" ht="14.25" customHeight="1">
      <c r="A60" s="60">
        <v>55</v>
      </c>
      <c r="B60" s="106">
        <f>VLOOKUP(A60,počty!$O$6:$EV$175,106,0)</f>
        <v>0</v>
      </c>
      <c r="C60" s="106">
        <f>VLOOKUP(A60,počty!$O$6:$EV$175,25,0)</f>
        <v>0</v>
      </c>
      <c r="D60" s="99">
        <f>VLOOKUP(A60,počty!$O$6:$EV$175,26,0)</f>
        <v>0</v>
      </c>
      <c r="E60" s="99">
        <f>VLOOKUP(A60,počty!$O$6:$EV$175,27,0)</f>
        <v>0</v>
      </c>
      <c r="F60" s="99">
        <f>VLOOKUP(A60,počty!$O$6:$EV$175,28,0)</f>
        <v>0</v>
      </c>
      <c r="G60" s="107" t="str">
        <f>VLOOKUP(A60,počty!$O$6:$EV$175,104,0)</f>
        <v>x</v>
      </c>
      <c r="H60" s="108" t="str">
        <f>VLOOKUP(A60,počty!$O$6:$EV$175,105,0)</f>
        <v>x</v>
      </c>
      <c r="I60" s="109"/>
      <c r="J60" s="109"/>
    </row>
    <row r="61" spans="1:10" s="60" customFormat="1" ht="14.25" customHeight="1">
      <c r="A61" s="60">
        <v>56</v>
      </c>
      <c r="B61" s="106">
        <f>VLOOKUP(A61,počty!$O$6:$EV$175,106,0)</f>
        <v>0</v>
      </c>
      <c r="C61" s="106">
        <f>VLOOKUP(A61,počty!$O$6:$EV$175,25,0)</f>
        <v>0</v>
      </c>
      <c r="D61" s="99">
        <f>VLOOKUP(A61,počty!$O$6:$EV$175,26,0)</f>
        <v>0</v>
      </c>
      <c r="E61" s="99">
        <f>VLOOKUP(A61,počty!$O$6:$EV$175,27,0)</f>
        <v>0</v>
      </c>
      <c r="F61" s="99">
        <f>VLOOKUP(A61,počty!$O$6:$EV$175,28,0)</f>
        <v>0</v>
      </c>
      <c r="G61" s="107" t="str">
        <f>VLOOKUP(A61,počty!$O$6:$EV$175,104,0)</f>
        <v>x</v>
      </c>
      <c r="H61" s="108" t="str">
        <f>VLOOKUP(A61,počty!$O$6:$EV$175,105,0)</f>
        <v>x</v>
      </c>
      <c r="I61" s="109"/>
      <c r="J61" s="109"/>
    </row>
    <row r="62" spans="1:10" s="60" customFormat="1" ht="14.25" customHeight="1">
      <c r="A62" s="60">
        <v>57</v>
      </c>
      <c r="B62" s="106">
        <f>VLOOKUP(A62,počty!$O$6:$EV$175,106,0)</f>
        <v>0</v>
      </c>
      <c r="C62" s="106">
        <f>VLOOKUP(A62,počty!$O$6:$EV$175,25,0)</f>
        <v>0</v>
      </c>
      <c r="D62" s="99">
        <f>VLOOKUP(A62,počty!$O$6:$EV$175,26,0)</f>
        <v>0</v>
      </c>
      <c r="E62" s="99">
        <f>VLOOKUP(A62,počty!$O$6:$EV$175,27,0)</f>
        <v>0</v>
      </c>
      <c r="F62" s="99">
        <f>VLOOKUP(A62,počty!$O$6:$EV$175,28,0)</f>
        <v>0</v>
      </c>
      <c r="G62" s="107" t="str">
        <f>VLOOKUP(A62,počty!$O$6:$EV$175,104,0)</f>
        <v>x</v>
      </c>
      <c r="H62" s="108" t="str">
        <f>VLOOKUP(A62,počty!$O$6:$EV$175,105,0)</f>
        <v>x</v>
      </c>
      <c r="I62" s="109"/>
      <c r="J62" s="109"/>
    </row>
    <row r="63" spans="1:10" s="60" customFormat="1" ht="14.25" customHeight="1">
      <c r="A63" s="60">
        <v>58</v>
      </c>
      <c r="B63" s="106">
        <f>VLOOKUP(A63,počty!$O$6:$EV$175,106,0)</f>
        <v>0</v>
      </c>
      <c r="C63" s="106">
        <f>VLOOKUP(A63,počty!$O$6:$EV$175,25,0)</f>
        <v>0</v>
      </c>
      <c r="D63" s="99">
        <f>VLOOKUP(A63,počty!$O$6:$EV$175,26,0)</f>
        <v>0</v>
      </c>
      <c r="E63" s="99">
        <f>VLOOKUP(A63,počty!$O$6:$EV$175,27,0)</f>
        <v>0</v>
      </c>
      <c r="F63" s="99">
        <f>VLOOKUP(A63,počty!$O$6:$EV$175,28,0)</f>
        <v>0</v>
      </c>
      <c r="G63" s="107" t="str">
        <f>VLOOKUP(A63,počty!$O$6:$EV$175,104,0)</f>
        <v>x</v>
      </c>
      <c r="H63" s="108" t="str">
        <f>VLOOKUP(A63,počty!$O$6:$EV$175,105,0)</f>
        <v>x</v>
      </c>
      <c r="I63" s="109"/>
      <c r="J63" s="109"/>
    </row>
    <row r="64" spans="1:10" s="60" customFormat="1" ht="14.25" customHeight="1">
      <c r="A64" s="60">
        <v>59</v>
      </c>
      <c r="B64" s="106">
        <f>VLOOKUP(A64,počty!$O$6:$EV$175,106,0)</f>
        <v>0</v>
      </c>
      <c r="C64" s="106">
        <f>VLOOKUP(A64,počty!$O$6:$EV$175,25,0)</f>
        <v>0</v>
      </c>
      <c r="D64" s="99">
        <f>VLOOKUP(A64,počty!$O$6:$EV$175,26,0)</f>
        <v>0</v>
      </c>
      <c r="E64" s="99">
        <f>VLOOKUP(A64,počty!$O$6:$EV$175,27,0)</f>
        <v>0</v>
      </c>
      <c r="F64" s="99">
        <f>VLOOKUP(A64,počty!$O$6:$EV$175,28,0)</f>
        <v>0</v>
      </c>
      <c r="G64" s="107" t="str">
        <f>VLOOKUP(A64,počty!$O$6:$EV$175,104,0)</f>
        <v>x</v>
      </c>
      <c r="H64" s="108" t="str">
        <f>VLOOKUP(A64,počty!$O$6:$EV$175,105,0)</f>
        <v>x</v>
      </c>
      <c r="I64" s="109"/>
      <c r="J64" s="109"/>
    </row>
    <row r="65" spans="1:10" s="60" customFormat="1" ht="14.25" customHeight="1">
      <c r="A65" s="60">
        <v>60</v>
      </c>
      <c r="B65" s="106">
        <f>VLOOKUP(A65,počty!$O$6:$EV$175,106,0)</f>
        <v>0</v>
      </c>
      <c r="C65" s="106">
        <f>VLOOKUP(A65,počty!$O$6:$EV$175,25,0)</f>
        <v>0</v>
      </c>
      <c r="D65" s="99">
        <f>VLOOKUP(A65,počty!$O$6:$EV$175,26,0)</f>
        <v>0</v>
      </c>
      <c r="E65" s="99">
        <f>VLOOKUP(A65,počty!$O$6:$EV$175,27,0)</f>
        <v>0</v>
      </c>
      <c r="F65" s="99">
        <f>VLOOKUP(A65,počty!$O$6:$EV$175,28,0)</f>
        <v>0</v>
      </c>
      <c r="G65" s="107" t="str">
        <f>VLOOKUP(A65,počty!$O$6:$EV$175,104,0)</f>
        <v>x</v>
      </c>
      <c r="H65" s="108" t="str">
        <f>VLOOKUP(A65,počty!$O$6:$EV$175,105,0)</f>
        <v>x</v>
      </c>
      <c r="I65" s="109"/>
      <c r="J65" s="109"/>
    </row>
    <row r="66" spans="1:10" s="60" customFormat="1" ht="14.25" customHeight="1">
      <c r="A66" s="60">
        <v>61</v>
      </c>
      <c r="B66" s="106">
        <f>VLOOKUP(A66,počty!$O$6:$EV$175,106,0)</f>
        <v>0</v>
      </c>
      <c r="C66" s="106">
        <f>VLOOKUP(A66,počty!$O$6:$EV$175,25,0)</f>
        <v>0</v>
      </c>
      <c r="D66" s="99">
        <f>VLOOKUP(A66,počty!$O$6:$EV$175,26,0)</f>
        <v>0</v>
      </c>
      <c r="E66" s="99">
        <f>VLOOKUP(A66,počty!$O$6:$EV$175,27,0)</f>
        <v>0</v>
      </c>
      <c r="F66" s="99">
        <f>VLOOKUP(A66,počty!$O$6:$EV$175,28,0)</f>
        <v>0</v>
      </c>
      <c r="G66" s="107" t="str">
        <f>VLOOKUP(A66,počty!$O$6:$EV$175,104,0)</f>
        <v>x</v>
      </c>
      <c r="H66" s="108" t="str">
        <f>VLOOKUP(A66,počty!$O$6:$EV$175,105,0)</f>
        <v>x</v>
      </c>
      <c r="I66" s="109"/>
      <c r="J66" s="109"/>
    </row>
    <row r="67" spans="1:10" s="60" customFormat="1" ht="14.25" customHeight="1">
      <c r="A67" s="60">
        <v>62</v>
      </c>
      <c r="B67" s="106">
        <f>VLOOKUP(A67,počty!$O$6:$EV$175,106,0)</f>
        <v>0</v>
      </c>
      <c r="C67" s="106">
        <f>VLOOKUP(A67,počty!$O$6:$EV$175,25,0)</f>
        <v>0</v>
      </c>
      <c r="D67" s="99">
        <f>VLOOKUP(A67,počty!$O$6:$EV$175,26,0)</f>
        <v>0</v>
      </c>
      <c r="E67" s="99">
        <f>VLOOKUP(A67,počty!$O$6:$EV$175,27,0)</f>
        <v>0</v>
      </c>
      <c r="F67" s="99">
        <f>VLOOKUP(A67,počty!$O$6:$EV$175,28,0)</f>
        <v>0</v>
      </c>
      <c r="G67" s="107" t="str">
        <f>VLOOKUP(A67,počty!$O$6:$EV$175,104,0)</f>
        <v>x</v>
      </c>
      <c r="H67" s="108" t="str">
        <f>VLOOKUP(A67,počty!$O$6:$EV$175,105,0)</f>
        <v>x</v>
      </c>
      <c r="I67" s="109"/>
      <c r="J67" s="109"/>
    </row>
    <row r="68" spans="1:10" s="60" customFormat="1" ht="14.25" customHeight="1">
      <c r="A68" s="60">
        <v>63</v>
      </c>
      <c r="B68" s="106">
        <f>VLOOKUP(A68,počty!$O$6:$EV$175,106,0)</f>
        <v>0</v>
      </c>
      <c r="C68" s="106">
        <f>VLOOKUP(A68,počty!$O$6:$EV$175,25,0)</f>
        <v>0</v>
      </c>
      <c r="D68" s="99">
        <f>VLOOKUP(A68,počty!$O$6:$EV$175,26,0)</f>
        <v>0</v>
      </c>
      <c r="E68" s="99">
        <f>VLOOKUP(A68,počty!$O$6:$EV$175,27,0)</f>
        <v>0</v>
      </c>
      <c r="F68" s="99">
        <f>VLOOKUP(A68,počty!$O$6:$EV$175,28,0)</f>
        <v>0</v>
      </c>
      <c r="G68" s="107" t="str">
        <f>VLOOKUP(A68,počty!$O$6:$EV$175,104,0)</f>
        <v>x</v>
      </c>
      <c r="H68" s="108" t="str">
        <f>VLOOKUP(A68,počty!$O$6:$EV$175,105,0)</f>
        <v>x</v>
      </c>
      <c r="I68" s="109"/>
      <c r="J68" s="109"/>
    </row>
    <row r="69" spans="1:10" s="60" customFormat="1" ht="14.25" customHeight="1">
      <c r="A69" s="60">
        <v>64</v>
      </c>
      <c r="B69" s="106">
        <f>VLOOKUP(A69,počty!$O$6:$EV$175,106,0)</f>
        <v>0</v>
      </c>
      <c r="C69" s="106">
        <f>VLOOKUP(A69,počty!$O$6:$EV$175,25,0)</f>
        <v>0</v>
      </c>
      <c r="D69" s="99">
        <f>VLOOKUP(A69,počty!$O$6:$EV$175,26,0)</f>
        <v>0</v>
      </c>
      <c r="E69" s="99">
        <f>VLOOKUP(A69,počty!$O$6:$EV$175,27,0)</f>
        <v>0</v>
      </c>
      <c r="F69" s="99">
        <f>VLOOKUP(A69,počty!$O$6:$EV$175,28,0)</f>
        <v>0</v>
      </c>
      <c r="G69" s="107" t="str">
        <f>VLOOKUP(A69,počty!$O$6:$EV$175,104,0)</f>
        <v>x</v>
      </c>
      <c r="H69" s="108" t="str">
        <f>VLOOKUP(A69,počty!$O$6:$EV$175,105,0)</f>
        <v>x</v>
      </c>
      <c r="I69" s="109"/>
      <c r="J69" s="109"/>
    </row>
    <row r="70" spans="1:10" s="60" customFormat="1" ht="14.25" customHeight="1">
      <c r="A70" s="60">
        <v>65</v>
      </c>
      <c r="B70" s="106">
        <f>VLOOKUP(A70,počty!$O$6:$EV$175,106,0)</f>
        <v>0</v>
      </c>
      <c r="C70" s="106">
        <f>VLOOKUP(A70,počty!$O$6:$EV$175,25,0)</f>
        <v>0</v>
      </c>
      <c r="D70" s="99">
        <f>VLOOKUP(A70,počty!$O$6:$EV$175,26,0)</f>
        <v>0</v>
      </c>
      <c r="E70" s="99">
        <f>VLOOKUP(A70,počty!$O$6:$EV$175,27,0)</f>
        <v>0</v>
      </c>
      <c r="F70" s="99">
        <f>VLOOKUP(A70,počty!$O$6:$EV$175,28,0)</f>
        <v>0</v>
      </c>
      <c r="G70" s="107" t="str">
        <f>VLOOKUP(A70,počty!$O$6:$EV$175,104,0)</f>
        <v>x</v>
      </c>
      <c r="H70" s="108" t="str">
        <f>VLOOKUP(A70,počty!$O$6:$EV$175,105,0)</f>
        <v>x</v>
      </c>
      <c r="I70" s="109"/>
      <c r="J70" s="109"/>
    </row>
    <row r="71" spans="1:10" s="60" customFormat="1" ht="14.25" customHeight="1">
      <c r="A71" s="60">
        <v>66</v>
      </c>
      <c r="B71" s="106">
        <f>VLOOKUP(A71,počty!$O$6:$EV$175,106,0)</f>
        <v>0</v>
      </c>
      <c r="C71" s="106">
        <f>VLOOKUP(A71,počty!$O$6:$EV$175,25,0)</f>
        <v>0</v>
      </c>
      <c r="D71" s="99">
        <f>VLOOKUP(A71,počty!$O$6:$EV$175,26,0)</f>
        <v>0</v>
      </c>
      <c r="E71" s="99">
        <f>VLOOKUP(A71,počty!$O$6:$EV$175,27,0)</f>
        <v>0</v>
      </c>
      <c r="F71" s="99">
        <f>VLOOKUP(A71,počty!$O$6:$EV$175,28,0)</f>
        <v>0</v>
      </c>
      <c r="G71" s="107" t="str">
        <f>VLOOKUP(A71,počty!$O$6:$EV$175,104,0)</f>
        <v>x</v>
      </c>
      <c r="H71" s="108" t="str">
        <f>VLOOKUP(A71,počty!$O$6:$EV$175,105,0)</f>
        <v>x</v>
      </c>
      <c r="I71" s="109"/>
      <c r="J71" s="109"/>
    </row>
    <row r="72" spans="1:10" s="60" customFormat="1" ht="14.25" customHeight="1">
      <c r="A72" s="60">
        <v>67</v>
      </c>
      <c r="B72" s="106">
        <f>VLOOKUP(A72,počty!$O$6:$EV$175,106,0)</f>
        <v>0</v>
      </c>
      <c r="C72" s="106">
        <f>VLOOKUP(A72,počty!$O$6:$EV$175,25,0)</f>
        <v>0</v>
      </c>
      <c r="D72" s="99">
        <f>VLOOKUP(A72,počty!$O$6:$EV$175,26,0)</f>
        <v>0</v>
      </c>
      <c r="E72" s="99">
        <f>VLOOKUP(A72,počty!$O$6:$EV$175,27,0)</f>
        <v>0</v>
      </c>
      <c r="F72" s="99">
        <f>VLOOKUP(A72,počty!$O$6:$EV$175,28,0)</f>
        <v>0</v>
      </c>
      <c r="G72" s="107" t="str">
        <f>VLOOKUP(A72,počty!$O$6:$EV$175,104,0)</f>
        <v>x</v>
      </c>
      <c r="H72" s="108" t="str">
        <f>VLOOKUP(A72,počty!$O$6:$EV$175,105,0)</f>
        <v>x</v>
      </c>
      <c r="I72" s="109"/>
      <c r="J72" s="109"/>
    </row>
    <row r="73" spans="1:10" s="60" customFormat="1" ht="14.25" customHeight="1">
      <c r="A73" s="60">
        <v>68</v>
      </c>
      <c r="B73" s="106">
        <f>VLOOKUP(A73,počty!$O$6:$EV$175,106,0)</f>
        <v>0</v>
      </c>
      <c r="C73" s="106">
        <f>VLOOKUP(A73,počty!$O$6:$EV$175,25,0)</f>
        <v>0</v>
      </c>
      <c r="D73" s="99">
        <f>VLOOKUP(A73,počty!$O$6:$EV$175,26,0)</f>
        <v>0</v>
      </c>
      <c r="E73" s="99">
        <f>VLOOKUP(A73,počty!$O$6:$EV$175,27,0)</f>
        <v>0</v>
      </c>
      <c r="F73" s="99">
        <f>VLOOKUP(A73,počty!$O$6:$EV$175,28,0)</f>
        <v>0</v>
      </c>
      <c r="G73" s="107" t="str">
        <f>VLOOKUP(A73,počty!$O$6:$EV$175,104,0)</f>
        <v>x</v>
      </c>
      <c r="H73" s="108" t="str">
        <f>VLOOKUP(A73,počty!$O$6:$EV$175,105,0)</f>
        <v>x</v>
      </c>
      <c r="I73" s="109"/>
      <c r="J73" s="109"/>
    </row>
    <row r="74" spans="1:10" s="60" customFormat="1" ht="14.25" customHeight="1">
      <c r="A74" s="60">
        <v>69</v>
      </c>
      <c r="B74" s="106">
        <f>VLOOKUP(A74,počty!$O$6:$EV$175,106,0)</f>
        <v>0</v>
      </c>
      <c r="C74" s="106">
        <f>VLOOKUP(A74,počty!$O$6:$EV$175,25,0)</f>
        <v>0</v>
      </c>
      <c r="D74" s="99">
        <f>VLOOKUP(A74,počty!$O$6:$EV$175,26,0)</f>
        <v>0</v>
      </c>
      <c r="E74" s="99">
        <f>VLOOKUP(A74,počty!$O$6:$EV$175,27,0)</f>
        <v>0</v>
      </c>
      <c r="F74" s="99">
        <f>VLOOKUP(A74,počty!$O$6:$EV$175,28,0)</f>
        <v>0</v>
      </c>
      <c r="G74" s="107" t="str">
        <f>VLOOKUP(A74,počty!$O$6:$EV$175,104,0)</f>
        <v>x</v>
      </c>
      <c r="H74" s="108" t="str">
        <f>VLOOKUP(A74,počty!$O$6:$EV$175,105,0)</f>
        <v>x</v>
      </c>
      <c r="I74" s="109"/>
      <c r="J74" s="109"/>
    </row>
    <row r="75" spans="1:10" s="60" customFormat="1" ht="14.25" customHeight="1">
      <c r="A75" s="60">
        <v>70</v>
      </c>
      <c r="B75" s="106">
        <f>VLOOKUP(A75,počty!$O$6:$EV$175,106,0)</f>
        <v>0</v>
      </c>
      <c r="C75" s="106">
        <f>VLOOKUP(A75,počty!$O$6:$EV$175,25,0)</f>
        <v>0</v>
      </c>
      <c r="D75" s="99">
        <f>VLOOKUP(A75,počty!$O$6:$EV$175,26,0)</f>
        <v>0</v>
      </c>
      <c r="E75" s="99">
        <f>VLOOKUP(A75,počty!$O$6:$EV$175,27,0)</f>
        <v>0</v>
      </c>
      <c r="F75" s="99">
        <f>VLOOKUP(A75,počty!$O$6:$EV$175,28,0)</f>
        <v>0</v>
      </c>
      <c r="G75" s="107" t="str">
        <f>VLOOKUP(A75,počty!$O$6:$EV$175,104,0)</f>
        <v>x</v>
      </c>
      <c r="H75" s="108" t="str">
        <f>VLOOKUP(A75,počty!$O$6:$EV$175,105,0)</f>
        <v>x</v>
      </c>
      <c r="I75" s="109"/>
      <c r="J75" s="109"/>
    </row>
  </sheetData>
  <sheetProtection/>
  <mergeCells count="5">
    <mergeCell ref="B1:D1"/>
    <mergeCell ref="E1:H1"/>
    <mergeCell ref="I1:J1"/>
    <mergeCell ref="B2:J2"/>
    <mergeCell ref="B4:C4"/>
  </mergeCells>
  <printOptions horizontalCentered="1"/>
  <pageMargins left="0.4724409448818898" right="0" top="0.3937007874015748" bottom="0.3937007874015748" header="0" footer="0"/>
  <pageSetup blackAndWhite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Z92"/>
  <sheetViews>
    <sheetView tabSelected="1" zoomScalePageLayoutView="0" workbookViewId="0" topLeftCell="A1">
      <pane xSplit="44" ySplit="5" topLeftCell="AS6" activePane="bottomRight" state="frozen"/>
      <selection pane="topLeft" activeCell="A1" sqref="A1"/>
      <selection pane="topRight" activeCell="AS1" sqref="AS1"/>
      <selection pane="bottomLeft" activeCell="A6" sqref="A6"/>
      <selection pane="bottomRight" activeCell="AM9" sqref="AM9"/>
    </sheetView>
  </sheetViews>
  <sheetFormatPr defaultColWidth="9.00390625" defaultRowHeight="12.75"/>
  <cols>
    <col min="1" max="1" width="3.625" style="140" customWidth="1"/>
    <col min="2" max="8" width="2.75390625" style="140" hidden="1" customWidth="1"/>
    <col min="9" max="9" width="8.375" style="191" hidden="1" customWidth="1"/>
    <col min="10" max="10" width="8.375" style="174" hidden="1" customWidth="1"/>
    <col min="11" max="11" width="8.375" style="191" hidden="1" customWidth="1"/>
    <col min="12" max="12" width="8.375" style="174" hidden="1" customWidth="1"/>
    <col min="13" max="13" width="8.375" style="191" hidden="1" customWidth="1"/>
    <col min="14" max="14" width="8.375" style="174" hidden="1" customWidth="1"/>
    <col min="15" max="15" width="8.375" style="191" hidden="1" customWidth="1"/>
    <col min="16" max="16" width="8.375" style="174" hidden="1" customWidth="1"/>
    <col min="17" max="17" width="8.375" style="191" hidden="1" customWidth="1"/>
    <col min="18" max="18" width="8.375" style="174" hidden="1" customWidth="1"/>
    <col min="19" max="19" width="8.375" style="191" hidden="1" customWidth="1"/>
    <col min="20" max="20" width="8.375" style="174" hidden="1" customWidth="1"/>
    <col min="21" max="21" width="8.375" style="191" hidden="1" customWidth="1"/>
    <col min="22" max="22" width="8.375" style="174" hidden="1" customWidth="1"/>
    <col min="23" max="23" width="7.25390625" style="195" hidden="1" customWidth="1"/>
    <col min="24" max="24" width="7.25390625" style="167" hidden="1" customWidth="1"/>
    <col min="25" max="25" width="7.25390625" style="195" hidden="1" customWidth="1"/>
    <col min="26" max="26" width="7.25390625" style="167" hidden="1" customWidth="1"/>
    <col min="27" max="27" width="7.25390625" style="195" hidden="1" customWidth="1"/>
    <col min="28" max="28" width="7.25390625" style="167" hidden="1" customWidth="1"/>
    <col min="29" max="29" width="7.25390625" style="195" hidden="1" customWidth="1"/>
    <col min="30" max="30" width="7.25390625" style="167" hidden="1" customWidth="1"/>
    <col min="31" max="31" width="7.25390625" style="195" hidden="1" customWidth="1"/>
    <col min="32" max="32" width="7.25390625" style="167" hidden="1" customWidth="1"/>
    <col min="33" max="33" width="7.25390625" style="195" hidden="1" customWidth="1"/>
    <col min="34" max="34" width="7.25390625" style="167" hidden="1" customWidth="1"/>
    <col min="35" max="35" width="7.25390625" style="195" hidden="1" customWidth="1"/>
    <col min="36" max="36" width="7.25390625" style="167" hidden="1" customWidth="1"/>
    <col min="37" max="37" width="8.75390625" style="174" hidden="1" customWidth="1"/>
    <col min="38" max="38" width="9.125" style="147" hidden="1" customWidth="1"/>
    <col min="39" max="39" width="18.25390625" style="140" customWidth="1"/>
    <col min="40" max="40" width="12.25390625" style="140" customWidth="1"/>
    <col min="41" max="41" width="3.875" style="140" customWidth="1"/>
    <col min="42" max="42" width="5.00390625" style="140" customWidth="1"/>
    <col min="43" max="43" width="7.00390625" style="140" customWidth="1"/>
    <col min="44" max="44" width="5.25390625" style="140" customWidth="1"/>
    <col min="45" max="45" width="4.00390625" style="141" customWidth="1"/>
    <col min="46" max="46" width="4.625" style="140" customWidth="1"/>
    <col min="47" max="51" width="4.25390625" style="140" customWidth="1"/>
    <col min="52" max="54" width="5.75390625" style="140" hidden="1" customWidth="1"/>
    <col min="55" max="55" width="5.00390625" style="140" customWidth="1"/>
    <col min="56" max="56" width="4.625" style="140" customWidth="1"/>
    <col min="57" max="61" width="4.375" style="140" customWidth="1"/>
    <col min="62" max="64" width="5.75390625" style="140" hidden="1" customWidth="1"/>
    <col min="65" max="65" width="5.125" style="140" customWidth="1"/>
    <col min="66" max="66" width="5.75390625" style="140" customWidth="1"/>
    <col min="67" max="67" width="5.00390625" style="140" customWidth="1"/>
    <col min="68" max="68" width="7.00390625" style="140" customWidth="1"/>
    <col min="69" max="69" width="4.00390625" style="140" customWidth="1"/>
    <col min="70" max="70" width="4.00390625" style="141" customWidth="1"/>
    <col min="71" max="71" width="4.625" style="140" customWidth="1"/>
    <col min="72" max="76" width="4.25390625" style="140" customWidth="1"/>
    <col min="77" max="79" width="5.75390625" style="140" hidden="1" customWidth="1"/>
    <col min="80" max="80" width="5.00390625" style="140" customWidth="1"/>
    <col min="81" max="81" width="4.625" style="140" customWidth="1"/>
    <col min="82" max="86" width="4.375" style="140" customWidth="1"/>
    <col min="87" max="89" width="5.75390625" style="140" hidden="1" customWidth="1"/>
    <col min="90" max="90" width="5.125" style="140" customWidth="1"/>
    <col min="91" max="91" width="5.625" style="140" customWidth="1"/>
    <col min="92" max="92" width="5.00390625" style="140" customWidth="1"/>
    <col min="93" max="93" width="7.00390625" style="140" customWidth="1"/>
    <col min="94" max="94" width="4.00390625" style="140" customWidth="1"/>
    <col min="95" max="95" width="4.00390625" style="141" customWidth="1"/>
    <col min="96" max="96" width="4.625" style="140" customWidth="1"/>
    <col min="97" max="101" width="4.25390625" style="140" customWidth="1"/>
    <col min="102" max="104" width="5.75390625" style="140" hidden="1" customWidth="1"/>
    <col min="105" max="105" width="5.00390625" style="140" customWidth="1"/>
    <col min="106" max="106" width="4.625" style="140" customWidth="1"/>
    <col min="107" max="111" width="4.375" style="140" customWidth="1"/>
    <col min="112" max="114" width="5.75390625" style="140" hidden="1" customWidth="1"/>
    <col min="115" max="115" width="5.125" style="140" customWidth="1"/>
    <col min="116" max="116" width="5.625" style="140" customWidth="1"/>
    <col min="117" max="117" width="5.00390625" style="140" customWidth="1"/>
    <col min="118" max="118" width="7.00390625" style="140" customWidth="1"/>
    <col min="119" max="119" width="4.00390625" style="140" customWidth="1"/>
    <col min="120" max="120" width="4.00390625" style="141" customWidth="1"/>
    <col min="121" max="121" width="4.625" style="140" customWidth="1"/>
    <col min="122" max="126" width="4.25390625" style="140" customWidth="1"/>
    <col min="127" max="129" width="5.75390625" style="140" hidden="1" customWidth="1"/>
    <col min="130" max="130" width="5.00390625" style="140" customWidth="1"/>
    <col min="131" max="131" width="4.625" style="140" customWidth="1"/>
    <col min="132" max="136" width="4.375" style="140" customWidth="1"/>
    <col min="137" max="139" width="5.75390625" style="140" hidden="1" customWidth="1"/>
    <col min="140" max="140" width="5.125" style="140" customWidth="1"/>
    <col min="141" max="141" width="5.625" style="140" customWidth="1"/>
    <col min="142" max="142" width="5.00390625" style="140" customWidth="1"/>
    <col min="143" max="143" width="7.00390625" style="140" customWidth="1"/>
    <col min="144" max="144" width="4.00390625" style="140" customWidth="1"/>
    <col min="145" max="16384" width="9.125" style="140" customWidth="1"/>
  </cols>
  <sheetData>
    <row r="1" spans="1:156" s="200" customFormat="1" ht="20.25" customHeight="1" hidden="1" thickBot="1">
      <c r="A1" s="199">
        <v>1</v>
      </c>
      <c r="B1" s="199">
        <v>2</v>
      </c>
      <c r="C1" s="199">
        <v>3</v>
      </c>
      <c r="D1" s="199">
        <v>4</v>
      </c>
      <c r="E1" s="199">
        <v>5</v>
      </c>
      <c r="F1" s="199">
        <v>6</v>
      </c>
      <c r="G1" s="199">
        <v>7</v>
      </c>
      <c r="H1" s="199">
        <v>8</v>
      </c>
      <c r="I1" s="199">
        <v>9</v>
      </c>
      <c r="J1" s="199">
        <v>10</v>
      </c>
      <c r="K1" s="199">
        <v>11</v>
      </c>
      <c r="L1" s="199">
        <v>12</v>
      </c>
      <c r="M1" s="199">
        <v>13</v>
      </c>
      <c r="N1" s="199">
        <v>14</v>
      </c>
      <c r="O1" s="199">
        <v>15</v>
      </c>
      <c r="P1" s="199">
        <v>16</v>
      </c>
      <c r="Q1" s="199">
        <v>17</v>
      </c>
      <c r="R1" s="199">
        <v>18</v>
      </c>
      <c r="S1" s="199">
        <v>19</v>
      </c>
      <c r="T1" s="199">
        <v>20</v>
      </c>
      <c r="U1" s="199">
        <v>21</v>
      </c>
      <c r="V1" s="199">
        <v>22</v>
      </c>
      <c r="W1" s="199">
        <v>23</v>
      </c>
      <c r="X1" s="199">
        <v>24</v>
      </c>
      <c r="Y1" s="199">
        <v>25</v>
      </c>
      <c r="Z1" s="199">
        <v>26</v>
      </c>
      <c r="AA1" s="199">
        <v>27</v>
      </c>
      <c r="AB1" s="199">
        <v>28</v>
      </c>
      <c r="AC1" s="199">
        <v>29</v>
      </c>
      <c r="AD1" s="199">
        <v>30</v>
      </c>
      <c r="AE1" s="199">
        <v>31</v>
      </c>
      <c r="AF1" s="199">
        <v>32</v>
      </c>
      <c r="AG1" s="199">
        <v>33</v>
      </c>
      <c r="AH1" s="199">
        <v>34</v>
      </c>
      <c r="AI1" s="199">
        <v>35</v>
      </c>
      <c r="AJ1" s="199">
        <v>36</v>
      </c>
      <c r="AK1" s="199">
        <v>37</v>
      </c>
      <c r="AL1" s="199">
        <v>38</v>
      </c>
      <c r="AM1" s="199">
        <v>39</v>
      </c>
      <c r="AN1" s="199">
        <v>40</v>
      </c>
      <c r="AO1" s="199">
        <v>41</v>
      </c>
      <c r="AP1" s="199">
        <v>42</v>
      </c>
      <c r="AQ1" s="199">
        <v>43</v>
      </c>
      <c r="AR1" s="199">
        <v>44</v>
      </c>
      <c r="AS1" s="199">
        <v>45</v>
      </c>
      <c r="AT1" s="199">
        <v>46</v>
      </c>
      <c r="AU1" s="199">
        <v>47</v>
      </c>
      <c r="AV1" s="199">
        <v>48</v>
      </c>
      <c r="AW1" s="199">
        <v>49</v>
      </c>
      <c r="AX1" s="199">
        <v>50</v>
      </c>
      <c r="AY1" s="199">
        <v>51</v>
      </c>
      <c r="AZ1" s="199">
        <v>52</v>
      </c>
      <c r="BA1" s="199">
        <v>53</v>
      </c>
      <c r="BB1" s="199">
        <v>54</v>
      </c>
      <c r="BC1" s="199">
        <v>55</v>
      </c>
      <c r="BD1" s="199">
        <v>56</v>
      </c>
      <c r="BE1" s="199">
        <v>57</v>
      </c>
      <c r="BF1" s="199">
        <v>58</v>
      </c>
      <c r="BG1" s="199">
        <v>59</v>
      </c>
      <c r="BH1" s="199">
        <v>60</v>
      </c>
      <c r="BI1" s="199">
        <v>61</v>
      </c>
      <c r="BJ1" s="199">
        <v>62</v>
      </c>
      <c r="BK1" s="199">
        <v>63</v>
      </c>
      <c r="BL1" s="199">
        <v>64</v>
      </c>
      <c r="BM1" s="199">
        <v>65</v>
      </c>
      <c r="BN1" s="199">
        <v>66</v>
      </c>
      <c r="BO1" s="199">
        <v>67</v>
      </c>
      <c r="BP1" s="199">
        <v>68</v>
      </c>
      <c r="BQ1" s="199">
        <v>69</v>
      </c>
      <c r="BR1" s="199">
        <v>70</v>
      </c>
      <c r="BS1" s="199">
        <v>71</v>
      </c>
      <c r="BT1" s="199">
        <v>72</v>
      </c>
      <c r="BU1" s="199">
        <v>73</v>
      </c>
      <c r="BV1" s="199">
        <v>74</v>
      </c>
      <c r="BW1" s="199">
        <v>75</v>
      </c>
      <c r="BX1" s="199">
        <v>76</v>
      </c>
      <c r="BY1" s="199">
        <v>77</v>
      </c>
      <c r="BZ1" s="199">
        <v>78</v>
      </c>
      <c r="CA1" s="199">
        <v>79</v>
      </c>
      <c r="CB1" s="199">
        <v>80</v>
      </c>
      <c r="CC1" s="199">
        <v>81</v>
      </c>
      <c r="CD1" s="199">
        <v>82</v>
      </c>
      <c r="CE1" s="199">
        <v>83</v>
      </c>
      <c r="CF1" s="199">
        <v>84</v>
      </c>
      <c r="CG1" s="199">
        <v>85</v>
      </c>
      <c r="CH1" s="199">
        <v>86</v>
      </c>
      <c r="CI1" s="199">
        <v>87</v>
      </c>
      <c r="CJ1" s="199">
        <v>88</v>
      </c>
      <c r="CK1" s="199">
        <v>89</v>
      </c>
      <c r="CL1" s="199">
        <v>90</v>
      </c>
      <c r="CM1" s="199">
        <v>91</v>
      </c>
      <c r="CN1" s="199">
        <v>92</v>
      </c>
      <c r="CO1" s="199">
        <v>93</v>
      </c>
      <c r="CP1" s="199">
        <v>94</v>
      </c>
      <c r="CQ1" s="199">
        <v>95</v>
      </c>
      <c r="CR1" s="199">
        <v>96</v>
      </c>
      <c r="CS1" s="199">
        <v>97</v>
      </c>
      <c r="CT1" s="199">
        <v>98</v>
      </c>
      <c r="CU1" s="199">
        <v>99</v>
      </c>
      <c r="CV1" s="199">
        <v>100</v>
      </c>
      <c r="CW1" s="199">
        <v>101</v>
      </c>
      <c r="CX1" s="199">
        <v>102</v>
      </c>
      <c r="CY1" s="199">
        <v>103</v>
      </c>
      <c r="CZ1" s="199">
        <v>104</v>
      </c>
      <c r="DA1" s="199">
        <v>105</v>
      </c>
      <c r="DB1" s="199">
        <v>106</v>
      </c>
      <c r="DC1" s="199">
        <v>107</v>
      </c>
      <c r="DD1" s="199">
        <v>108</v>
      </c>
      <c r="DE1" s="199">
        <v>109</v>
      </c>
      <c r="DF1" s="199">
        <v>110</v>
      </c>
      <c r="DG1" s="199">
        <v>111</v>
      </c>
      <c r="DH1" s="199">
        <v>112</v>
      </c>
      <c r="DI1" s="199">
        <v>113</v>
      </c>
      <c r="DJ1" s="199">
        <v>114</v>
      </c>
      <c r="DK1" s="199">
        <v>115</v>
      </c>
      <c r="DL1" s="199">
        <v>116</v>
      </c>
      <c r="DM1" s="199">
        <v>117</v>
      </c>
      <c r="DN1" s="199">
        <v>118</v>
      </c>
      <c r="DO1" s="199">
        <v>119</v>
      </c>
      <c r="DP1" s="199">
        <v>120</v>
      </c>
      <c r="DQ1" s="199">
        <v>121</v>
      </c>
      <c r="DR1" s="199">
        <v>122</v>
      </c>
      <c r="DS1" s="199">
        <v>123</v>
      </c>
      <c r="DT1" s="199">
        <v>124</v>
      </c>
      <c r="DU1" s="199">
        <v>125</v>
      </c>
      <c r="DV1" s="199">
        <v>126</v>
      </c>
      <c r="DW1" s="199">
        <v>127</v>
      </c>
      <c r="DX1" s="199">
        <v>128</v>
      </c>
      <c r="DY1" s="199">
        <v>129</v>
      </c>
      <c r="DZ1" s="199">
        <v>130</v>
      </c>
      <c r="EA1" s="199">
        <v>131</v>
      </c>
      <c r="EB1" s="199">
        <v>132</v>
      </c>
      <c r="EC1" s="199">
        <v>133</v>
      </c>
      <c r="ED1" s="199">
        <v>134</v>
      </c>
      <c r="EE1" s="199">
        <v>135</v>
      </c>
      <c r="EF1" s="199">
        <v>136</v>
      </c>
      <c r="EG1" s="199">
        <v>137</v>
      </c>
      <c r="EH1" s="199">
        <v>138</v>
      </c>
      <c r="EI1" s="199">
        <v>139</v>
      </c>
      <c r="EJ1" s="199">
        <v>140</v>
      </c>
      <c r="EK1" s="199">
        <v>141</v>
      </c>
      <c r="EL1" s="199">
        <v>142</v>
      </c>
      <c r="EM1" s="199">
        <v>143</v>
      </c>
      <c r="EN1" s="199">
        <v>144</v>
      </c>
      <c r="EO1" s="199">
        <v>145</v>
      </c>
      <c r="EP1" s="199">
        <v>146</v>
      </c>
      <c r="EQ1" s="199">
        <v>147</v>
      </c>
      <c r="ER1" s="199">
        <v>148</v>
      </c>
      <c r="ES1" s="199">
        <v>149</v>
      </c>
      <c r="ET1" s="199">
        <v>150</v>
      </c>
      <c r="EU1" s="199">
        <v>151</v>
      </c>
      <c r="EV1" s="199">
        <v>152</v>
      </c>
      <c r="EW1" s="199">
        <v>153</v>
      </c>
      <c r="EX1" s="199">
        <v>154</v>
      </c>
      <c r="EY1" s="199">
        <v>155</v>
      </c>
      <c r="EZ1" s="199">
        <v>156</v>
      </c>
    </row>
    <row r="2" spans="1:145" ht="34.5" customHeight="1" thickBot="1">
      <c r="A2" s="496" t="s">
        <v>125</v>
      </c>
      <c r="AM2" s="494" t="s">
        <v>86</v>
      </c>
      <c r="AN2" s="494"/>
      <c r="AO2" s="494"/>
      <c r="AP2" s="495"/>
      <c r="AQ2" s="148" t="s">
        <v>17</v>
      </c>
      <c r="AR2" s="149"/>
      <c r="AS2" s="370" t="s">
        <v>154</v>
      </c>
      <c r="AT2" s="371"/>
      <c r="AU2" s="474" t="s">
        <v>68</v>
      </c>
      <c r="AV2" s="475"/>
      <c r="AW2" s="475"/>
      <c r="AX2" s="475"/>
      <c r="AY2" s="476"/>
      <c r="AZ2" s="372"/>
      <c r="BA2" s="372"/>
      <c r="BB2" s="372"/>
      <c r="BC2" s="372"/>
      <c r="BD2" s="477">
        <v>41081</v>
      </c>
      <c r="BE2" s="478"/>
      <c r="BF2" s="479"/>
      <c r="BG2" s="373" t="s">
        <v>14</v>
      </c>
      <c r="BH2" s="168">
        <v>70</v>
      </c>
      <c r="BI2" s="374" t="s">
        <v>15</v>
      </c>
      <c r="BJ2" s="375"/>
      <c r="BK2" s="376"/>
      <c r="BL2" s="376"/>
      <c r="BM2" s="376"/>
      <c r="BN2" s="169">
        <v>2.2</v>
      </c>
      <c r="BO2" s="374" t="s">
        <v>13</v>
      </c>
      <c r="BP2" s="374"/>
      <c r="BQ2" s="377" t="s">
        <v>154</v>
      </c>
      <c r="BR2" s="229" t="s">
        <v>64</v>
      </c>
      <c r="BS2" s="230"/>
      <c r="BT2" s="474" t="s">
        <v>70</v>
      </c>
      <c r="BU2" s="475"/>
      <c r="BV2" s="475"/>
      <c r="BW2" s="475"/>
      <c r="BX2" s="476"/>
      <c r="BY2" s="405"/>
      <c r="BZ2" s="405"/>
      <c r="CA2" s="405"/>
      <c r="CB2" s="405"/>
      <c r="CC2" s="477">
        <v>41082</v>
      </c>
      <c r="CD2" s="478"/>
      <c r="CE2" s="478"/>
      <c r="CF2" s="231" t="s">
        <v>14</v>
      </c>
      <c r="CG2" s="168">
        <v>22</v>
      </c>
      <c r="CH2" s="232" t="s">
        <v>15</v>
      </c>
      <c r="CI2" s="406"/>
      <c r="CJ2" s="191"/>
      <c r="CK2" s="191"/>
      <c r="CL2" s="191"/>
      <c r="CM2" s="169">
        <v>2.2</v>
      </c>
      <c r="CN2" s="232" t="s">
        <v>13</v>
      </c>
      <c r="CO2" s="232"/>
      <c r="CP2" s="233" t="s">
        <v>64</v>
      </c>
      <c r="CQ2" s="204" t="s">
        <v>65</v>
      </c>
      <c r="CR2" s="205"/>
      <c r="CS2" s="474" t="s">
        <v>71</v>
      </c>
      <c r="CT2" s="475"/>
      <c r="CU2" s="475"/>
      <c r="CV2" s="475"/>
      <c r="CW2" s="476"/>
      <c r="CX2" s="413"/>
      <c r="CY2" s="413"/>
      <c r="CZ2" s="413"/>
      <c r="DA2" s="413"/>
      <c r="DB2" s="477">
        <v>41083</v>
      </c>
      <c r="DC2" s="478"/>
      <c r="DD2" s="479"/>
      <c r="DE2" s="206" t="s">
        <v>14</v>
      </c>
      <c r="DF2" s="168">
        <v>33</v>
      </c>
      <c r="DG2" s="207" t="s">
        <v>15</v>
      </c>
      <c r="DH2" s="414"/>
      <c r="DI2" s="415"/>
      <c r="DJ2" s="415"/>
      <c r="DK2" s="415"/>
      <c r="DL2" s="169">
        <v>3.3</v>
      </c>
      <c r="DM2" s="207" t="s">
        <v>13</v>
      </c>
      <c r="DN2" s="207"/>
      <c r="DO2" s="208" t="s">
        <v>65</v>
      </c>
      <c r="DP2" s="423" t="s">
        <v>66</v>
      </c>
      <c r="DQ2" s="424"/>
      <c r="DR2" s="474" t="s">
        <v>69</v>
      </c>
      <c r="DS2" s="475"/>
      <c r="DT2" s="475"/>
      <c r="DU2" s="475"/>
      <c r="DV2" s="476"/>
      <c r="DW2" s="425"/>
      <c r="DX2" s="425"/>
      <c r="DY2" s="425"/>
      <c r="DZ2" s="425"/>
      <c r="EA2" s="477">
        <v>41084</v>
      </c>
      <c r="EB2" s="478"/>
      <c r="EC2" s="479"/>
      <c r="ED2" s="426" t="s">
        <v>14</v>
      </c>
      <c r="EE2" s="168">
        <v>44</v>
      </c>
      <c r="EF2" s="427" t="s">
        <v>15</v>
      </c>
      <c r="EG2" s="428"/>
      <c r="EH2" s="429"/>
      <c r="EI2" s="429"/>
      <c r="EJ2" s="429"/>
      <c r="EK2" s="169">
        <v>4.4</v>
      </c>
      <c r="EL2" s="427" t="s">
        <v>13</v>
      </c>
      <c r="EM2" s="427"/>
      <c r="EN2" s="430" t="s">
        <v>66</v>
      </c>
      <c r="EO2" s="258"/>
    </row>
    <row r="3" spans="1:144" ht="15.75" customHeight="1">
      <c r="A3" s="496"/>
      <c r="I3" s="192" t="s">
        <v>105</v>
      </c>
      <c r="J3" s="188"/>
      <c r="K3" s="192" t="s">
        <v>106</v>
      </c>
      <c r="L3" s="188"/>
      <c r="M3" s="192" t="s">
        <v>107</v>
      </c>
      <c r="N3" s="188"/>
      <c r="O3" s="192" t="s">
        <v>108</v>
      </c>
      <c r="P3" s="188"/>
      <c r="Q3" s="192" t="s">
        <v>109</v>
      </c>
      <c r="R3" s="188"/>
      <c r="S3" s="192" t="s">
        <v>110</v>
      </c>
      <c r="T3" s="188"/>
      <c r="U3" s="192" t="s">
        <v>111</v>
      </c>
      <c r="V3" s="188"/>
      <c r="W3" s="196" t="s">
        <v>81</v>
      </c>
      <c r="X3" s="178"/>
      <c r="Y3" s="196" t="s">
        <v>82</v>
      </c>
      <c r="Z3" s="178"/>
      <c r="AA3" s="196" t="s">
        <v>83</v>
      </c>
      <c r="AB3" s="178"/>
      <c r="AC3" s="196" t="s">
        <v>80</v>
      </c>
      <c r="AD3" s="178"/>
      <c r="AE3" s="196" t="s">
        <v>112</v>
      </c>
      <c r="AF3" s="178"/>
      <c r="AG3" s="196" t="s">
        <v>113</v>
      </c>
      <c r="AH3" s="178"/>
      <c r="AI3" s="196" t="s">
        <v>114</v>
      </c>
      <c r="AJ3" s="178"/>
      <c r="AK3" s="175" t="s">
        <v>103</v>
      </c>
      <c r="AL3" s="171"/>
      <c r="AM3" s="187" t="s">
        <v>88</v>
      </c>
      <c r="AN3" s="131"/>
      <c r="AO3" s="131"/>
      <c r="AP3" s="131"/>
      <c r="AQ3" s="150" t="s">
        <v>18</v>
      </c>
      <c r="AR3" s="151"/>
      <c r="AS3" s="488" t="s">
        <v>183</v>
      </c>
      <c r="AT3" s="489"/>
      <c r="AU3" s="489"/>
      <c r="AV3" s="489"/>
      <c r="AW3" s="489"/>
      <c r="AX3" s="489"/>
      <c r="AY3" s="489"/>
      <c r="AZ3" s="378"/>
      <c r="BA3" s="378"/>
      <c r="BB3" s="378"/>
      <c r="BC3" s="379"/>
      <c r="BD3" s="490" t="s">
        <v>184</v>
      </c>
      <c r="BE3" s="491"/>
      <c r="BF3" s="491"/>
      <c r="BG3" s="491"/>
      <c r="BH3" s="491"/>
      <c r="BI3" s="491"/>
      <c r="BJ3" s="380"/>
      <c r="BK3" s="380"/>
      <c r="BL3" s="380"/>
      <c r="BM3" s="381"/>
      <c r="BN3" s="382" t="s">
        <v>137</v>
      </c>
      <c r="BO3" s="383"/>
      <c r="BP3" s="382" t="s">
        <v>138</v>
      </c>
      <c r="BQ3" s="384"/>
      <c r="BR3" s="492" t="s">
        <v>185</v>
      </c>
      <c r="BS3" s="493"/>
      <c r="BT3" s="493"/>
      <c r="BU3" s="493"/>
      <c r="BV3" s="493"/>
      <c r="BW3" s="493"/>
      <c r="BX3" s="493"/>
      <c r="BY3" s="234"/>
      <c r="BZ3" s="234"/>
      <c r="CA3" s="234"/>
      <c r="CB3" s="235"/>
      <c r="CC3" s="480" t="s">
        <v>184</v>
      </c>
      <c r="CD3" s="481"/>
      <c r="CE3" s="481"/>
      <c r="CF3" s="481"/>
      <c r="CG3" s="481"/>
      <c r="CH3" s="481"/>
      <c r="CI3" s="236"/>
      <c r="CJ3" s="236"/>
      <c r="CK3" s="236"/>
      <c r="CL3" s="237"/>
      <c r="CM3" s="257" t="s">
        <v>141</v>
      </c>
      <c r="CN3" s="238"/>
      <c r="CO3" s="257" t="s">
        <v>142</v>
      </c>
      <c r="CP3" s="239"/>
      <c r="CQ3" s="484" t="s">
        <v>183</v>
      </c>
      <c r="CR3" s="485"/>
      <c r="CS3" s="485"/>
      <c r="CT3" s="485"/>
      <c r="CU3" s="485"/>
      <c r="CV3" s="485"/>
      <c r="CW3" s="485"/>
      <c r="CX3" s="209"/>
      <c r="CY3" s="209"/>
      <c r="CZ3" s="209"/>
      <c r="DA3" s="210"/>
      <c r="DB3" s="486" t="s">
        <v>184</v>
      </c>
      <c r="DC3" s="487"/>
      <c r="DD3" s="487"/>
      <c r="DE3" s="487"/>
      <c r="DF3" s="487"/>
      <c r="DG3" s="487"/>
      <c r="DH3" s="211"/>
      <c r="DI3" s="211"/>
      <c r="DJ3" s="211"/>
      <c r="DK3" s="212"/>
      <c r="DL3" s="256" t="s">
        <v>144</v>
      </c>
      <c r="DM3" s="213"/>
      <c r="DN3" s="256" t="s">
        <v>145</v>
      </c>
      <c r="DO3" s="214"/>
      <c r="DP3" s="482" t="s">
        <v>183</v>
      </c>
      <c r="DQ3" s="483"/>
      <c r="DR3" s="483"/>
      <c r="DS3" s="483"/>
      <c r="DT3" s="483"/>
      <c r="DU3" s="483"/>
      <c r="DV3" s="483"/>
      <c r="DW3" s="431"/>
      <c r="DX3" s="431"/>
      <c r="DY3" s="431"/>
      <c r="DZ3" s="432"/>
      <c r="EA3" s="472" t="s">
        <v>184</v>
      </c>
      <c r="EB3" s="473"/>
      <c r="EC3" s="473"/>
      <c r="ED3" s="473"/>
      <c r="EE3" s="473"/>
      <c r="EF3" s="473"/>
      <c r="EG3" s="433"/>
      <c r="EH3" s="433"/>
      <c r="EI3" s="433"/>
      <c r="EJ3" s="434"/>
      <c r="EK3" s="435" t="s">
        <v>148</v>
      </c>
      <c r="EL3" s="436"/>
      <c r="EM3" s="435" t="s">
        <v>149</v>
      </c>
      <c r="EN3" s="437"/>
    </row>
    <row r="4" spans="1:144" s="142" customFormat="1" ht="3.75" customHeight="1" thickBot="1">
      <c r="A4" s="202"/>
      <c r="I4" s="193"/>
      <c r="J4" s="189"/>
      <c r="K4" s="193"/>
      <c r="L4" s="189"/>
      <c r="M4" s="193"/>
      <c r="N4" s="189"/>
      <c r="O4" s="193"/>
      <c r="P4" s="189"/>
      <c r="Q4" s="193"/>
      <c r="R4" s="189"/>
      <c r="S4" s="193"/>
      <c r="T4" s="189"/>
      <c r="U4" s="193"/>
      <c r="V4" s="189"/>
      <c r="W4" s="197"/>
      <c r="X4" s="179"/>
      <c r="Y4" s="197"/>
      <c r="Z4" s="179"/>
      <c r="AA4" s="197"/>
      <c r="AB4" s="179"/>
      <c r="AC4" s="197"/>
      <c r="AD4" s="179"/>
      <c r="AE4" s="197"/>
      <c r="AF4" s="179"/>
      <c r="AG4" s="197"/>
      <c r="AH4" s="179"/>
      <c r="AI4" s="197"/>
      <c r="AJ4" s="179"/>
      <c r="AK4" s="176"/>
      <c r="AL4" s="172"/>
      <c r="AQ4" s="152"/>
      <c r="AR4" s="153"/>
      <c r="AS4" s="385"/>
      <c r="AT4" s="386"/>
      <c r="AU4" s="386"/>
      <c r="AV4" s="386"/>
      <c r="AW4" s="386"/>
      <c r="AX4" s="387"/>
      <c r="AY4" s="386"/>
      <c r="AZ4" s="386"/>
      <c r="BA4" s="386"/>
      <c r="BB4" s="386"/>
      <c r="BC4" s="388"/>
      <c r="BD4" s="389"/>
      <c r="BE4" s="390"/>
      <c r="BF4" s="390"/>
      <c r="BG4" s="390"/>
      <c r="BH4" s="390"/>
      <c r="BI4" s="390"/>
      <c r="BJ4" s="390"/>
      <c r="BK4" s="390"/>
      <c r="BL4" s="390"/>
      <c r="BM4" s="391"/>
      <c r="BN4" s="392"/>
      <c r="BO4" s="383"/>
      <c r="BP4" s="392"/>
      <c r="BQ4" s="384"/>
      <c r="BR4" s="240"/>
      <c r="BS4" s="241"/>
      <c r="BT4" s="241"/>
      <c r="BU4" s="241"/>
      <c r="BV4" s="241"/>
      <c r="BW4" s="242"/>
      <c r="BX4" s="241"/>
      <c r="BY4" s="241"/>
      <c r="BZ4" s="241"/>
      <c r="CA4" s="241"/>
      <c r="CB4" s="243"/>
      <c r="CC4" s="244"/>
      <c r="CD4" s="245"/>
      <c r="CE4" s="245"/>
      <c r="CF4" s="245"/>
      <c r="CG4" s="245"/>
      <c r="CH4" s="245"/>
      <c r="CI4" s="245"/>
      <c r="CJ4" s="245"/>
      <c r="CK4" s="245"/>
      <c r="CL4" s="246"/>
      <c r="CM4" s="247"/>
      <c r="CN4" s="238"/>
      <c r="CO4" s="247"/>
      <c r="CP4" s="239"/>
      <c r="CQ4" s="215"/>
      <c r="CR4" s="216"/>
      <c r="CS4" s="216"/>
      <c r="CT4" s="216"/>
      <c r="CU4" s="216"/>
      <c r="CV4" s="217"/>
      <c r="CW4" s="216"/>
      <c r="CX4" s="216"/>
      <c r="CY4" s="216"/>
      <c r="CZ4" s="216"/>
      <c r="DA4" s="218"/>
      <c r="DB4" s="219"/>
      <c r="DC4" s="220"/>
      <c r="DD4" s="220"/>
      <c r="DE4" s="220"/>
      <c r="DF4" s="220"/>
      <c r="DG4" s="220"/>
      <c r="DH4" s="220"/>
      <c r="DI4" s="220"/>
      <c r="DJ4" s="220"/>
      <c r="DK4" s="221"/>
      <c r="DL4" s="222"/>
      <c r="DM4" s="213"/>
      <c r="DN4" s="222"/>
      <c r="DO4" s="214"/>
      <c r="DP4" s="438"/>
      <c r="DQ4" s="439"/>
      <c r="DR4" s="439"/>
      <c r="DS4" s="439"/>
      <c r="DT4" s="439"/>
      <c r="DU4" s="440"/>
      <c r="DV4" s="439"/>
      <c r="DW4" s="439"/>
      <c r="DX4" s="439"/>
      <c r="DY4" s="439"/>
      <c r="DZ4" s="441"/>
      <c r="EA4" s="442"/>
      <c r="EB4" s="443"/>
      <c r="EC4" s="443"/>
      <c r="ED4" s="443"/>
      <c r="EE4" s="443"/>
      <c r="EF4" s="443"/>
      <c r="EG4" s="443"/>
      <c r="EH4" s="443"/>
      <c r="EI4" s="443"/>
      <c r="EJ4" s="444"/>
      <c r="EK4" s="445"/>
      <c r="EL4" s="436"/>
      <c r="EM4" s="445"/>
      <c r="EN4" s="437"/>
    </row>
    <row r="5" spans="1:145" ht="13.5" thickBot="1">
      <c r="A5" s="143"/>
      <c r="B5" s="144" t="s">
        <v>16</v>
      </c>
      <c r="C5" s="143" t="s">
        <v>90</v>
      </c>
      <c r="D5" s="143" t="s">
        <v>90</v>
      </c>
      <c r="E5" s="143" t="s">
        <v>90</v>
      </c>
      <c r="F5" s="143" t="s">
        <v>90</v>
      </c>
      <c r="G5" s="143" t="s">
        <v>90</v>
      </c>
      <c r="H5" s="186" t="s">
        <v>90</v>
      </c>
      <c r="I5" s="194" t="s">
        <v>91</v>
      </c>
      <c r="J5" s="190" t="s">
        <v>126</v>
      </c>
      <c r="K5" s="194" t="s">
        <v>92</v>
      </c>
      <c r="L5" s="190" t="s">
        <v>127</v>
      </c>
      <c r="M5" s="194" t="s">
        <v>93</v>
      </c>
      <c r="N5" s="190" t="s">
        <v>128</v>
      </c>
      <c r="O5" s="194" t="s">
        <v>94</v>
      </c>
      <c r="P5" s="190" t="s">
        <v>129</v>
      </c>
      <c r="Q5" s="194" t="s">
        <v>95</v>
      </c>
      <c r="R5" s="190" t="s">
        <v>130</v>
      </c>
      <c r="S5" s="194" t="s">
        <v>96</v>
      </c>
      <c r="T5" s="190" t="s">
        <v>131</v>
      </c>
      <c r="U5" s="194" t="s">
        <v>97</v>
      </c>
      <c r="V5" s="190" t="s">
        <v>132</v>
      </c>
      <c r="W5" s="198" t="s">
        <v>98</v>
      </c>
      <c r="X5" s="180" t="s">
        <v>118</v>
      </c>
      <c r="Y5" s="198" t="s">
        <v>99</v>
      </c>
      <c r="Z5" s="180" t="s">
        <v>119</v>
      </c>
      <c r="AA5" s="198" t="s">
        <v>100</v>
      </c>
      <c r="AB5" s="180" t="s">
        <v>120</v>
      </c>
      <c r="AC5" s="198" t="s">
        <v>101</v>
      </c>
      <c r="AD5" s="180" t="s">
        <v>121</v>
      </c>
      <c r="AE5" s="198" t="s">
        <v>115</v>
      </c>
      <c r="AF5" s="180" t="s">
        <v>122</v>
      </c>
      <c r="AG5" s="198" t="s">
        <v>116</v>
      </c>
      <c r="AH5" s="180" t="s">
        <v>123</v>
      </c>
      <c r="AI5" s="198" t="s">
        <v>117</v>
      </c>
      <c r="AJ5" s="180" t="s">
        <v>124</v>
      </c>
      <c r="AK5" s="177" t="s">
        <v>102</v>
      </c>
      <c r="AL5" s="173" t="s">
        <v>178</v>
      </c>
      <c r="AM5" s="144" t="s">
        <v>1</v>
      </c>
      <c r="AN5" s="144" t="s">
        <v>2</v>
      </c>
      <c r="AO5" s="144" t="s">
        <v>35</v>
      </c>
      <c r="AP5" s="144" t="s">
        <v>67</v>
      </c>
      <c r="AQ5" s="254" t="s">
        <v>174</v>
      </c>
      <c r="AR5" s="255" t="s">
        <v>175</v>
      </c>
      <c r="AS5" s="393" t="s">
        <v>84</v>
      </c>
      <c r="AT5" s="394" t="s">
        <v>37</v>
      </c>
      <c r="AU5" s="394" t="s">
        <v>43</v>
      </c>
      <c r="AV5" s="394" t="s">
        <v>44</v>
      </c>
      <c r="AW5" s="394" t="s">
        <v>45</v>
      </c>
      <c r="AX5" s="394" t="s">
        <v>46</v>
      </c>
      <c r="AY5" s="394" t="s">
        <v>47</v>
      </c>
      <c r="AZ5" s="394" t="s">
        <v>38</v>
      </c>
      <c r="BA5" s="394" t="s">
        <v>39</v>
      </c>
      <c r="BB5" s="394" t="s">
        <v>8</v>
      </c>
      <c r="BC5" s="395" t="s">
        <v>9</v>
      </c>
      <c r="BD5" s="394" t="s">
        <v>40</v>
      </c>
      <c r="BE5" s="394" t="s">
        <v>48</v>
      </c>
      <c r="BF5" s="394" t="s">
        <v>49</v>
      </c>
      <c r="BG5" s="394" t="s">
        <v>50</v>
      </c>
      <c r="BH5" s="394" t="s">
        <v>51</v>
      </c>
      <c r="BI5" s="394" t="s">
        <v>52</v>
      </c>
      <c r="BJ5" s="394" t="s">
        <v>41</v>
      </c>
      <c r="BK5" s="394" t="s">
        <v>42</v>
      </c>
      <c r="BL5" s="394" t="s">
        <v>10</v>
      </c>
      <c r="BM5" s="395" t="s">
        <v>11</v>
      </c>
      <c r="BN5" s="396" t="s">
        <v>62</v>
      </c>
      <c r="BO5" s="397" t="s">
        <v>63</v>
      </c>
      <c r="BP5" s="396" t="s">
        <v>134</v>
      </c>
      <c r="BQ5" s="398" t="s">
        <v>135</v>
      </c>
      <c r="BR5" s="248" t="s">
        <v>85</v>
      </c>
      <c r="BS5" s="249" t="s">
        <v>37</v>
      </c>
      <c r="BT5" s="249" t="s">
        <v>43</v>
      </c>
      <c r="BU5" s="249" t="s">
        <v>44</v>
      </c>
      <c r="BV5" s="249" t="s">
        <v>45</v>
      </c>
      <c r="BW5" s="249" t="s">
        <v>46</v>
      </c>
      <c r="BX5" s="249" t="s">
        <v>47</v>
      </c>
      <c r="BY5" s="249" t="s">
        <v>38</v>
      </c>
      <c r="BZ5" s="249" t="s">
        <v>39</v>
      </c>
      <c r="CA5" s="249" t="s">
        <v>8</v>
      </c>
      <c r="CB5" s="250" t="s">
        <v>9</v>
      </c>
      <c r="CC5" s="249" t="s">
        <v>40</v>
      </c>
      <c r="CD5" s="249" t="s">
        <v>48</v>
      </c>
      <c r="CE5" s="249" t="s">
        <v>49</v>
      </c>
      <c r="CF5" s="249" t="s">
        <v>50</v>
      </c>
      <c r="CG5" s="249" t="s">
        <v>51</v>
      </c>
      <c r="CH5" s="249" t="s">
        <v>52</v>
      </c>
      <c r="CI5" s="249" t="s">
        <v>41</v>
      </c>
      <c r="CJ5" s="249" t="s">
        <v>42</v>
      </c>
      <c r="CK5" s="249" t="s">
        <v>10</v>
      </c>
      <c r="CL5" s="250" t="s">
        <v>11</v>
      </c>
      <c r="CM5" s="251" t="s">
        <v>62</v>
      </c>
      <c r="CN5" s="252" t="s">
        <v>63</v>
      </c>
      <c r="CO5" s="251" t="s">
        <v>139</v>
      </c>
      <c r="CP5" s="253" t="s">
        <v>140</v>
      </c>
      <c r="CQ5" s="223" t="s">
        <v>143</v>
      </c>
      <c r="CR5" s="224" t="s">
        <v>37</v>
      </c>
      <c r="CS5" s="224" t="s">
        <v>43</v>
      </c>
      <c r="CT5" s="224" t="s">
        <v>44</v>
      </c>
      <c r="CU5" s="224" t="s">
        <v>45</v>
      </c>
      <c r="CV5" s="224" t="s">
        <v>46</v>
      </c>
      <c r="CW5" s="224" t="s">
        <v>47</v>
      </c>
      <c r="CX5" s="224" t="s">
        <v>38</v>
      </c>
      <c r="CY5" s="224" t="s">
        <v>39</v>
      </c>
      <c r="CZ5" s="224" t="s">
        <v>8</v>
      </c>
      <c r="DA5" s="225" t="s">
        <v>9</v>
      </c>
      <c r="DB5" s="224" t="s">
        <v>40</v>
      </c>
      <c r="DC5" s="224" t="s">
        <v>48</v>
      </c>
      <c r="DD5" s="224" t="s">
        <v>49</v>
      </c>
      <c r="DE5" s="224" t="s">
        <v>50</v>
      </c>
      <c r="DF5" s="224" t="s">
        <v>51</v>
      </c>
      <c r="DG5" s="224" t="s">
        <v>52</v>
      </c>
      <c r="DH5" s="224" t="s">
        <v>41</v>
      </c>
      <c r="DI5" s="224" t="s">
        <v>42</v>
      </c>
      <c r="DJ5" s="224" t="s">
        <v>10</v>
      </c>
      <c r="DK5" s="225" t="s">
        <v>11</v>
      </c>
      <c r="DL5" s="226" t="s">
        <v>62</v>
      </c>
      <c r="DM5" s="227" t="s">
        <v>63</v>
      </c>
      <c r="DN5" s="226" t="s">
        <v>146</v>
      </c>
      <c r="DO5" s="228" t="s">
        <v>147</v>
      </c>
      <c r="DP5" s="446" t="s">
        <v>153</v>
      </c>
      <c r="DQ5" s="447" t="s">
        <v>37</v>
      </c>
      <c r="DR5" s="447" t="s">
        <v>43</v>
      </c>
      <c r="DS5" s="447" t="s">
        <v>44</v>
      </c>
      <c r="DT5" s="447" t="s">
        <v>45</v>
      </c>
      <c r="DU5" s="447" t="s">
        <v>46</v>
      </c>
      <c r="DV5" s="447" t="s">
        <v>47</v>
      </c>
      <c r="DW5" s="447" t="s">
        <v>38</v>
      </c>
      <c r="DX5" s="447" t="s">
        <v>39</v>
      </c>
      <c r="DY5" s="447" t="s">
        <v>8</v>
      </c>
      <c r="DZ5" s="448" t="s">
        <v>9</v>
      </c>
      <c r="EA5" s="447" t="s">
        <v>40</v>
      </c>
      <c r="EB5" s="447" t="s">
        <v>48</v>
      </c>
      <c r="EC5" s="447" t="s">
        <v>49</v>
      </c>
      <c r="ED5" s="447" t="s">
        <v>50</v>
      </c>
      <c r="EE5" s="447" t="s">
        <v>51</v>
      </c>
      <c r="EF5" s="447" t="s">
        <v>52</v>
      </c>
      <c r="EG5" s="447" t="s">
        <v>41</v>
      </c>
      <c r="EH5" s="447" t="s">
        <v>42</v>
      </c>
      <c r="EI5" s="447" t="s">
        <v>10</v>
      </c>
      <c r="EJ5" s="448" t="s">
        <v>11</v>
      </c>
      <c r="EK5" s="449" t="s">
        <v>62</v>
      </c>
      <c r="EL5" s="450" t="s">
        <v>63</v>
      </c>
      <c r="EM5" s="449" t="s">
        <v>150</v>
      </c>
      <c r="EN5" s="451" t="s">
        <v>151</v>
      </c>
      <c r="EO5" s="140" t="s">
        <v>152</v>
      </c>
    </row>
    <row r="6" spans="1:145" ht="12.75">
      <c r="A6" s="145">
        <f aca="true" t="shared" si="0" ref="A6:A37">1+A5</f>
        <v>1</v>
      </c>
      <c r="B6" s="146">
        <v>1</v>
      </c>
      <c r="C6" s="170"/>
      <c r="D6" s="170"/>
      <c r="E6" s="170"/>
      <c r="I6" s="191">
        <f aca="true" t="shared" si="1" ref="I6:I37">RANK(J6,$J$6:$J$100,1)</f>
        <v>1</v>
      </c>
      <c r="J6" s="174">
        <f aca="true" t="shared" si="2" ref="J6:J37">+AS6+B6/1000+IF(AS6="",1000,0)</f>
        <v>1000.001</v>
      </c>
      <c r="K6" s="191">
        <f aca="true" t="shared" si="3" ref="K6:K37">RANK(L6,$L$6:$L$100,1)</f>
        <v>1</v>
      </c>
      <c r="L6" s="174">
        <f aca="true" t="shared" si="4" ref="L6:L37">+BR6+B6/1000+IF(BR6="",1000,0)</f>
        <v>1000.001</v>
      </c>
      <c r="M6" s="191">
        <f aca="true" t="shared" si="5" ref="M6:M37">RANK(N6,$N$6:$N$100,1)</f>
        <v>1</v>
      </c>
      <c r="N6" s="174">
        <f aca="true" t="shared" si="6" ref="N6:N37">+CQ6+B6/1000+IF(CQ6="",1000,0)</f>
        <v>1000.001</v>
      </c>
      <c r="O6" s="191">
        <f aca="true" t="shared" si="7" ref="O6:O37">RANK(P6,$P$6:$P$100,1)</f>
        <v>1</v>
      </c>
      <c r="P6" s="174">
        <f aca="true" t="shared" si="8" ref="P6:P37">+DP6+B6/1000+IF(DP6="",1000,0)</f>
        <v>1000.001</v>
      </c>
      <c r="W6" s="195" t="str">
        <f aca="true" t="shared" si="9" ref="W6:W37">IF(X6="x","x",RANK(X6,$X$6:$X$100,1))</f>
        <v>x</v>
      </c>
      <c r="X6" s="167" t="str">
        <f aca="true" t="shared" si="10" ref="X6:X37">IF(BO6="x","x",BO6-B6/1000)</f>
        <v>x</v>
      </c>
      <c r="Y6" s="195" t="str">
        <f aca="true" t="shared" si="11" ref="Y6:Y37">IF(Z6="x","x",RANK(Z6,$Z$6:$Z$100,1))</f>
        <v>x</v>
      </c>
      <c r="Z6" s="167" t="str">
        <f aca="true" t="shared" si="12" ref="Z6:Z37">IF(CN6="x","x",CN6-B6/1000)</f>
        <v>x</v>
      </c>
      <c r="AA6" s="195" t="str">
        <f aca="true" t="shared" si="13" ref="AA6:AA37">IF(AB6="x","x",RANK(AB6,$AB$6:$AB$100,1))</f>
        <v>x</v>
      </c>
      <c r="AB6" s="167" t="str">
        <f aca="true" t="shared" si="14" ref="AB6:AB37">IF(DM6="x","x",DM6-B6/1000)</f>
        <v>x</v>
      </c>
      <c r="AC6" s="195" t="str">
        <f aca="true" t="shared" si="15" ref="AC6:AC37">IF(AD6="x","x",RANK(AD6,$AD$6:$AD$100,1))</f>
        <v>x</v>
      </c>
      <c r="AD6" s="167" t="str">
        <f aca="true" t="shared" si="16" ref="AD6:AD37">IF(EL6="x","x",EL6-B6/1000)</f>
        <v>x</v>
      </c>
      <c r="AK6" s="174" t="str">
        <f aca="true" t="shared" si="17" ref="AK6:AK37">IF(AL6="x","x",RANK(AL6,$AL$6:$AL$100,1))</f>
        <v>x</v>
      </c>
      <c r="AL6" s="147" t="str">
        <f aca="true" t="shared" si="18" ref="AL6:AL37">IF(AR6="x","x",AR6-B6/1000)</f>
        <v>x</v>
      </c>
      <c r="AM6" s="1"/>
      <c r="AN6" s="1"/>
      <c r="AO6" s="1"/>
      <c r="AP6" s="1"/>
      <c r="AQ6" s="355" t="str">
        <f aca="true" t="shared" si="19" ref="AQ6:AQ37">IF(AND(BN6="x",CM6="x",DL6="x",EK6="x"),"x",IF(BN6="x",0,BN6)+IF(CM6="x",0,CM6)+IF(DL6="x",0,DL6)+IF(EK6="x",0,EK6))</f>
        <v>x</v>
      </c>
      <c r="AR6" s="105" t="str">
        <f aca="true" t="shared" si="20" ref="AR6:AR37">IF(AQ6="x","x",RANK(AQ6,AQ$6:AQ$100,0))</f>
        <v>x</v>
      </c>
      <c r="AS6" s="404"/>
      <c r="AT6" s="63"/>
      <c r="AU6" s="61"/>
      <c r="AV6" s="61"/>
      <c r="AW6" s="61"/>
      <c r="AX6" s="61"/>
      <c r="AY6" s="61"/>
      <c r="AZ6" s="400">
        <f aca="true" t="shared" si="21" ref="AZ6:AZ37">IF(AT6&gt;0,60-BN$2*(+BH$2-AT6),0)</f>
        <v>0</v>
      </c>
      <c r="BA6" s="399">
        <f aca="true" t="shared" si="22" ref="BA6:BA37">SUM(AU6:AY6)-MAX(AU6:AY6)-MIN(AU6:AY6)</f>
        <v>0</v>
      </c>
      <c r="BB6" s="366">
        <f aca="true" t="shared" si="23" ref="BB6:BB37">IF(AND(AT6=0,BD6=0),-800,+AZ6+BA6)</f>
        <v>-800</v>
      </c>
      <c r="BC6" s="401">
        <f aca="true" t="shared" si="24" ref="BC6:BC37">RANK(BB6,BB$6:BB$100,0)</f>
        <v>1</v>
      </c>
      <c r="BD6" s="63"/>
      <c r="BE6" s="61"/>
      <c r="BF6" s="61"/>
      <c r="BG6" s="61"/>
      <c r="BH6" s="61"/>
      <c r="BI6" s="61"/>
      <c r="BJ6" s="354">
        <f aca="true" t="shared" si="25" ref="BJ6:BJ37">IF(BD6&gt;0,60-BN$2*(+BH$2-BD6),0)</f>
        <v>0</v>
      </c>
      <c r="BK6" s="399">
        <f aca="true" t="shared" si="26" ref="BK6:BK37">SUM(BE6:BI6)-MAX(BE6:BI6)-MIN(BE6:BI6)</f>
        <v>0</v>
      </c>
      <c r="BL6" s="366">
        <f aca="true" t="shared" si="27" ref="BL6:BL37">IF(AND(AT6=0,BD6=0),-800,+BJ6+BK6)</f>
        <v>-800</v>
      </c>
      <c r="BM6" s="401">
        <f aca="true" t="shared" si="28" ref="BM6:BM37">RANK(BL6,BL$6:BL$100,0)</f>
        <v>1</v>
      </c>
      <c r="BN6" s="354" t="str">
        <f aca="true" t="shared" si="29" ref="BN6:BN37">IF(AND(AT6=0,BD6=0),"x",+BB6+BL6)</f>
        <v>x</v>
      </c>
      <c r="BO6" s="402" t="str">
        <f aca="true" t="shared" si="30" ref="BO6:BO37">IF(BN6="x","x",RANK(BN6,BN$6:BN$100,0))</f>
        <v>x</v>
      </c>
      <c r="BP6" s="354" t="str">
        <f aca="true" t="shared" si="31" ref="BP6:BP37">+BN6</f>
        <v>x</v>
      </c>
      <c r="BQ6" s="403" t="str">
        <f aca="true" t="shared" si="32" ref="BQ6:BQ37">IF(BP6="x","x",RANK(BP6,BP$6:BP$100,0))</f>
        <v>x</v>
      </c>
      <c r="BR6" s="404"/>
      <c r="BS6" s="63"/>
      <c r="BT6" s="61"/>
      <c r="BU6" s="61"/>
      <c r="BV6" s="61"/>
      <c r="BW6" s="61"/>
      <c r="BX6" s="61"/>
      <c r="BY6" s="408">
        <f aca="true" t="shared" si="33" ref="BY6:BY37">IF(BS6&gt;0,60-CM$2*(+CG$2-BS6),0)</f>
        <v>0</v>
      </c>
      <c r="BZ6" s="407">
        <f aca="true" t="shared" si="34" ref="BZ6:BZ37">SUM(BT6:BX6)-MAX(BT6:BX6)-MIN(BT6:BX6)</f>
        <v>0</v>
      </c>
      <c r="CA6" s="369">
        <f aca="true" t="shared" si="35" ref="CA6:CA37">IF(AND(BS6=0,CC6=0),-800,+BY6+BZ6)</f>
        <v>-800</v>
      </c>
      <c r="CB6" s="409">
        <f aca="true" t="shared" si="36" ref="CB6:CB37">RANK(CA6,CA$6:CA$100,0)</f>
        <v>1</v>
      </c>
      <c r="CC6" s="64"/>
      <c r="CD6" s="62"/>
      <c r="CE6" s="62"/>
      <c r="CF6" s="62"/>
      <c r="CG6" s="62"/>
      <c r="CH6" s="62"/>
      <c r="CI6" s="410">
        <f aca="true" t="shared" si="37" ref="CI6:CI37">IF(CC6&gt;0,60-CM$2*(+CG$2-CC6),0)</f>
        <v>0</v>
      </c>
      <c r="CJ6" s="407">
        <f aca="true" t="shared" si="38" ref="CJ6:CJ37">SUM(CD6:CH6)-MAX(CD6:CH6)-MIN(CD6:CH6)</f>
        <v>0</v>
      </c>
      <c r="CK6" s="369">
        <f aca="true" t="shared" si="39" ref="CK6:CK37">IF(AND(BS6=0,CC6=0),-800,+CI6+CJ6)</f>
        <v>-800</v>
      </c>
      <c r="CL6" s="409">
        <f aca="true" t="shared" si="40" ref="CL6:CL37">RANK(CK6,CK$6:CK$100,0)</f>
        <v>1</v>
      </c>
      <c r="CM6" s="410" t="str">
        <f aca="true" t="shared" si="41" ref="CM6:CM37">IF(AND(BS6=0,CC6=0),"x",+CA6+CK6)</f>
        <v>x</v>
      </c>
      <c r="CN6" s="411" t="str">
        <f aca="true" t="shared" si="42" ref="CN6:CN37">IF(CM6="x","x",RANK(CM6,CM$6:CM$100,0))</f>
        <v>x</v>
      </c>
      <c r="CO6" s="410" t="str">
        <f aca="true" t="shared" si="43" ref="CO6:CO37">IF(AND(BN6="x",CM6="x"),"x",IF(BN6="x",0,BN6)+IF(CM6="x",0,CM6))</f>
        <v>x</v>
      </c>
      <c r="CP6" s="412" t="str">
        <f aca="true" t="shared" si="44" ref="CP6:CP37">IF(CO6="x","x",RANK(CO6,CO$6:CO$100,0))</f>
        <v>x</v>
      </c>
      <c r="CQ6" s="404"/>
      <c r="CR6" s="63"/>
      <c r="CS6" s="61"/>
      <c r="CT6" s="61"/>
      <c r="CU6" s="61"/>
      <c r="CV6" s="61"/>
      <c r="CW6" s="61"/>
      <c r="CX6" s="417">
        <f aca="true" t="shared" si="45" ref="CX6:CX37">IF(CR6&gt;0,60-DL$2*(+DF$2-CR6),0)</f>
        <v>0</v>
      </c>
      <c r="CY6" s="416">
        <f aca="true" t="shared" si="46" ref="CY6:CY37">SUM(CS6:CW6)-MAX(CS6:CW6)-MIN(CS6:CW6)</f>
        <v>0</v>
      </c>
      <c r="CZ6" s="418">
        <f aca="true" t="shared" si="47" ref="CZ6:CZ37">IF(AND(CR6=0,DB6=0),-800,+CX6+CY6)</f>
        <v>-800</v>
      </c>
      <c r="DA6" s="419">
        <f aca="true" t="shared" si="48" ref="DA6:DA37">RANK(CZ6,CZ$6:CZ$100,0)</f>
        <v>1</v>
      </c>
      <c r="DB6" s="64"/>
      <c r="DC6" s="62"/>
      <c r="DD6" s="62"/>
      <c r="DE6" s="62"/>
      <c r="DF6" s="62"/>
      <c r="DG6" s="62"/>
      <c r="DH6" s="420">
        <f aca="true" t="shared" si="49" ref="DH6:DH69">IF(DB6&gt;0,60-DL$2*(+DF$2-DB6),0)</f>
        <v>0</v>
      </c>
      <c r="DI6" s="416">
        <f aca="true" t="shared" si="50" ref="DI6:DI69">SUM(DC6:DG6)-MAX(DC6:DG6)-MIN(DC6:DG6)</f>
        <v>0</v>
      </c>
      <c r="DJ6" s="418">
        <f>IF(AND(CR6=0,DB6=0),-800,+DH6+DI6)</f>
        <v>-800</v>
      </c>
      <c r="DK6" s="419">
        <f aca="true" t="shared" si="51" ref="DK6:DK69">RANK(DJ6,DJ$6:DJ$100,0)</f>
        <v>1</v>
      </c>
      <c r="DL6" s="420" t="str">
        <f aca="true" t="shared" si="52" ref="DL6:DL37">IF(AND(CR6=0,DB6=0),"x",+CZ6+DJ6)</f>
        <v>x</v>
      </c>
      <c r="DM6" s="421" t="str">
        <f aca="true" t="shared" si="53" ref="DM6:DM37">IF(DL6="x","x",RANK(DL6,DL$6:DL$100,0))</f>
        <v>x</v>
      </c>
      <c r="DN6" s="420" t="str">
        <f aca="true" t="shared" si="54" ref="DN6:DN37">IF(AND(BN6="x",CM6="x",DL6="x"),"x",IF(BN6="x",0,BN6)+IF(CM6="x",0,CM6)+IF(DL6="x",0,DL6))</f>
        <v>x</v>
      </c>
      <c r="DO6" s="422" t="str">
        <f aca="true" t="shared" si="55" ref="DO6:DO37">IF(DN6="x","x",RANK(DN6,DN$6:DN$100,0))</f>
        <v>x</v>
      </c>
      <c r="DP6" s="404"/>
      <c r="DQ6" s="63"/>
      <c r="DR6" s="61"/>
      <c r="DS6" s="61"/>
      <c r="DT6" s="61"/>
      <c r="DU6" s="61"/>
      <c r="DV6" s="61"/>
      <c r="DW6" s="453">
        <f aca="true" t="shared" si="56" ref="DW6:DW37">IF(DQ6&gt;0,60-EK$2*(+EE$2-DQ6),0)</f>
        <v>0</v>
      </c>
      <c r="DX6" s="452">
        <f aca="true" t="shared" si="57" ref="DX6:DX37">SUM(DR6:DV6)-MAX(DR6:DV6)-MIN(DR6:DV6)</f>
        <v>0</v>
      </c>
      <c r="DY6" s="454">
        <f aca="true" t="shared" si="58" ref="DY6:DY37">IF(AND(DQ6=0,EA6=0),-800,+DW6+DX6)</f>
        <v>-800</v>
      </c>
      <c r="DZ6" s="455">
        <f aca="true" t="shared" si="59" ref="DZ6:DZ37">RANK(DY6,DY$6:DY$100,0)</f>
        <v>1</v>
      </c>
      <c r="EA6" s="63"/>
      <c r="EB6" s="61"/>
      <c r="EC6" s="61"/>
      <c r="ED6" s="61"/>
      <c r="EE6" s="61"/>
      <c r="EF6" s="61"/>
      <c r="EG6" s="456">
        <f aca="true" t="shared" si="60" ref="EG6:EG37">IF(EA6&gt;0,60-EK$2*(+EE$2-EA6),0)</f>
        <v>0</v>
      </c>
      <c r="EH6" s="452">
        <f aca="true" t="shared" si="61" ref="EH6:EH37">SUM(EB6:EF6)-MAX(EB6:EF6)-MIN(EB6:EF6)</f>
        <v>0</v>
      </c>
      <c r="EI6" s="454">
        <f aca="true" t="shared" si="62" ref="EI6:EI37">IF(AND(DQ6=0,EA6=0),-800,+EG6+EH6)</f>
        <v>-800</v>
      </c>
      <c r="EJ6" s="455">
        <f aca="true" t="shared" si="63" ref="EJ6:EJ37">RANK(EI6,EI$6:EI$100,0)</f>
        <v>1</v>
      </c>
      <c r="EK6" s="456" t="str">
        <f aca="true" t="shared" si="64" ref="EK6:EK37">IF(AND(DQ6=0,EA6=0),"x",+DY6+EI6)</f>
        <v>x</v>
      </c>
      <c r="EL6" s="457" t="str">
        <f aca="true" t="shared" si="65" ref="EL6:EL37">IF(EK6="x","x",RANK(EK6,EK$6:EK$100,0))</f>
        <v>x</v>
      </c>
      <c r="EM6" s="456" t="str">
        <f aca="true" t="shared" si="66" ref="EM6:EM37">IF(AND(BN6="x",CM6="x",DL6="x",EK6="x"),"x",IF(BN6="x",0,BN6)+IF(CM6="x",0,CM6)+IF(DL6="x",0,DL6)+IF(EK6="x",0,EK6))</f>
        <v>x</v>
      </c>
      <c r="EN6" s="458" t="str">
        <f aca="true" t="shared" si="67" ref="EN6:EN37">IF(EM6="x","x",RANK(EM6,EM$6:EM$100,0))</f>
        <v>x</v>
      </c>
      <c r="EO6" s="142" t="s">
        <v>152</v>
      </c>
    </row>
    <row r="7" spans="1:145" ht="12.75">
      <c r="A7" s="145">
        <f t="shared" si="0"/>
        <v>2</v>
      </c>
      <c r="B7" s="146">
        <v>2</v>
      </c>
      <c r="C7" s="170"/>
      <c r="D7" s="170"/>
      <c r="E7" s="170"/>
      <c r="I7" s="191">
        <f t="shared" si="1"/>
        <v>2</v>
      </c>
      <c r="J7" s="174">
        <f t="shared" si="2"/>
        <v>1000.002</v>
      </c>
      <c r="K7" s="191">
        <f t="shared" si="3"/>
        <v>2</v>
      </c>
      <c r="L7" s="174">
        <f t="shared" si="4"/>
        <v>1000.002</v>
      </c>
      <c r="M7" s="191">
        <f t="shared" si="5"/>
        <v>2</v>
      </c>
      <c r="N7" s="174">
        <f t="shared" si="6"/>
        <v>1000.002</v>
      </c>
      <c r="O7" s="191">
        <f t="shared" si="7"/>
        <v>2</v>
      </c>
      <c r="P7" s="174">
        <f t="shared" si="8"/>
        <v>1000.002</v>
      </c>
      <c r="W7" s="195" t="str">
        <f t="shared" si="9"/>
        <v>x</v>
      </c>
      <c r="X7" s="167" t="str">
        <f t="shared" si="10"/>
        <v>x</v>
      </c>
      <c r="Y7" s="195" t="str">
        <f t="shared" si="11"/>
        <v>x</v>
      </c>
      <c r="Z7" s="167" t="str">
        <f t="shared" si="12"/>
        <v>x</v>
      </c>
      <c r="AA7" s="195" t="str">
        <f t="shared" si="13"/>
        <v>x</v>
      </c>
      <c r="AB7" s="167" t="str">
        <f t="shared" si="14"/>
        <v>x</v>
      </c>
      <c r="AC7" s="195" t="str">
        <f t="shared" si="15"/>
        <v>x</v>
      </c>
      <c r="AD7" s="167" t="str">
        <f t="shared" si="16"/>
        <v>x</v>
      </c>
      <c r="AK7" s="174" t="str">
        <f t="shared" si="17"/>
        <v>x</v>
      </c>
      <c r="AL7" s="147" t="str">
        <f t="shared" si="18"/>
        <v>x</v>
      </c>
      <c r="AM7" s="1"/>
      <c r="AN7" s="1"/>
      <c r="AO7" s="1"/>
      <c r="AP7" s="1"/>
      <c r="AQ7" s="355" t="str">
        <f t="shared" si="19"/>
        <v>x</v>
      </c>
      <c r="AR7" s="105" t="str">
        <f t="shared" si="20"/>
        <v>x</v>
      </c>
      <c r="AS7" s="404"/>
      <c r="AT7" s="63"/>
      <c r="AU7" s="61"/>
      <c r="AV7" s="61"/>
      <c r="AW7" s="61"/>
      <c r="AX7" s="61"/>
      <c r="AY7" s="61"/>
      <c r="AZ7" s="400">
        <f t="shared" si="21"/>
        <v>0</v>
      </c>
      <c r="BA7" s="399">
        <f t="shared" si="22"/>
        <v>0</v>
      </c>
      <c r="BB7" s="366">
        <f t="shared" si="23"/>
        <v>-800</v>
      </c>
      <c r="BC7" s="401">
        <f t="shared" si="24"/>
        <v>1</v>
      </c>
      <c r="BD7" s="63"/>
      <c r="BE7" s="61"/>
      <c r="BF7" s="61"/>
      <c r="BG7" s="61"/>
      <c r="BH7" s="61"/>
      <c r="BI7" s="61"/>
      <c r="BJ7" s="354">
        <f t="shared" si="25"/>
        <v>0</v>
      </c>
      <c r="BK7" s="399">
        <f t="shared" si="26"/>
        <v>0</v>
      </c>
      <c r="BL7" s="366">
        <f t="shared" si="27"/>
        <v>-800</v>
      </c>
      <c r="BM7" s="401">
        <f t="shared" si="28"/>
        <v>1</v>
      </c>
      <c r="BN7" s="354" t="str">
        <f t="shared" si="29"/>
        <v>x</v>
      </c>
      <c r="BO7" s="402" t="str">
        <f t="shared" si="30"/>
        <v>x</v>
      </c>
      <c r="BP7" s="354" t="str">
        <f t="shared" si="31"/>
        <v>x</v>
      </c>
      <c r="BQ7" s="403" t="str">
        <f t="shared" si="32"/>
        <v>x</v>
      </c>
      <c r="BR7" s="404"/>
      <c r="BS7" s="63"/>
      <c r="BT7" s="61"/>
      <c r="BU7" s="61"/>
      <c r="BV7" s="61"/>
      <c r="BW7" s="61"/>
      <c r="BX7" s="61"/>
      <c r="BY7" s="408">
        <f t="shared" si="33"/>
        <v>0</v>
      </c>
      <c r="BZ7" s="407">
        <f t="shared" si="34"/>
        <v>0</v>
      </c>
      <c r="CA7" s="369">
        <f t="shared" si="35"/>
        <v>-800</v>
      </c>
      <c r="CB7" s="409">
        <f t="shared" si="36"/>
        <v>1</v>
      </c>
      <c r="CC7" s="64"/>
      <c r="CD7" s="62"/>
      <c r="CE7" s="62"/>
      <c r="CF7" s="62"/>
      <c r="CG7" s="62"/>
      <c r="CH7" s="62"/>
      <c r="CI7" s="410">
        <f t="shared" si="37"/>
        <v>0</v>
      </c>
      <c r="CJ7" s="407">
        <f t="shared" si="38"/>
        <v>0</v>
      </c>
      <c r="CK7" s="369">
        <f t="shared" si="39"/>
        <v>-800</v>
      </c>
      <c r="CL7" s="409">
        <f t="shared" si="40"/>
        <v>1</v>
      </c>
      <c r="CM7" s="410" t="str">
        <f t="shared" si="41"/>
        <v>x</v>
      </c>
      <c r="CN7" s="411" t="str">
        <f t="shared" si="42"/>
        <v>x</v>
      </c>
      <c r="CO7" s="410" t="str">
        <f t="shared" si="43"/>
        <v>x</v>
      </c>
      <c r="CP7" s="412" t="str">
        <f t="shared" si="44"/>
        <v>x</v>
      </c>
      <c r="CQ7" s="404"/>
      <c r="CR7" s="63"/>
      <c r="CS7" s="61"/>
      <c r="CT7" s="61"/>
      <c r="CU7" s="61"/>
      <c r="CV7" s="61"/>
      <c r="CW7" s="61"/>
      <c r="CX7" s="417">
        <f t="shared" si="45"/>
        <v>0</v>
      </c>
      <c r="CY7" s="416">
        <f t="shared" si="46"/>
        <v>0</v>
      </c>
      <c r="CZ7" s="418">
        <f t="shared" si="47"/>
        <v>-800</v>
      </c>
      <c r="DA7" s="419">
        <f t="shared" si="48"/>
        <v>1</v>
      </c>
      <c r="DB7" s="64"/>
      <c r="DC7" s="62"/>
      <c r="DD7" s="62"/>
      <c r="DE7" s="62"/>
      <c r="DF7" s="62"/>
      <c r="DG7" s="62"/>
      <c r="DH7" s="420">
        <f t="shared" si="49"/>
        <v>0</v>
      </c>
      <c r="DI7" s="416">
        <f t="shared" si="50"/>
        <v>0</v>
      </c>
      <c r="DJ7" s="418">
        <f aca="true" t="shared" si="68" ref="DJ7:DJ70">IF(AND(CR7=0,DB7=0),-800,+DH7+DI7)</f>
        <v>-800</v>
      </c>
      <c r="DK7" s="419">
        <f t="shared" si="51"/>
        <v>1</v>
      </c>
      <c r="DL7" s="420" t="str">
        <f t="shared" si="52"/>
        <v>x</v>
      </c>
      <c r="DM7" s="421" t="str">
        <f t="shared" si="53"/>
        <v>x</v>
      </c>
      <c r="DN7" s="420" t="str">
        <f t="shared" si="54"/>
        <v>x</v>
      </c>
      <c r="DO7" s="422" t="str">
        <f t="shared" si="55"/>
        <v>x</v>
      </c>
      <c r="DP7" s="404"/>
      <c r="DQ7" s="63"/>
      <c r="DR7" s="61"/>
      <c r="DS7" s="61"/>
      <c r="DT7" s="61"/>
      <c r="DU7" s="61"/>
      <c r="DV7" s="61"/>
      <c r="DW7" s="453">
        <f t="shared" si="56"/>
        <v>0</v>
      </c>
      <c r="DX7" s="452">
        <f t="shared" si="57"/>
        <v>0</v>
      </c>
      <c r="DY7" s="454">
        <f t="shared" si="58"/>
        <v>-800</v>
      </c>
      <c r="DZ7" s="455">
        <f t="shared" si="59"/>
        <v>1</v>
      </c>
      <c r="EA7" s="63"/>
      <c r="EB7" s="61"/>
      <c r="EC7" s="61"/>
      <c r="ED7" s="61"/>
      <c r="EE7" s="61"/>
      <c r="EF7" s="61"/>
      <c r="EG7" s="456">
        <f t="shared" si="60"/>
        <v>0</v>
      </c>
      <c r="EH7" s="452">
        <f t="shared" si="61"/>
        <v>0</v>
      </c>
      <c r="EI7" s="454">
        <f t="shared" si="62"/>
        <v>-800</v>
      </c>
      <c r="EJ7" s="455">
        <f t="shared" si="63"/>
        <v>1</v>
      </c>
      <c r="EK7" s="456" t="str">
        <f t="shared" si="64"/>
        <v>x</v>
      </c>
      <c r="EL7" s="457" t="str">
        <f t="shared" si="65"/>
        <v>x</v>
      </c>
      <c r="EM7" s="456" t="str">
        <f t="shared" si="66"/>
        <v>x</v>
      </c>
      <c r="EN7" s="458" t="str">
        <f t="shared" si="67"/>
        <v>x</v>
      </c>
      <c r="EO7" s="142" t="s">
        <v>152</v>
      </c>
    </row>
    <row r="8" spans="1:145" ht="12.75">
      <c r="A8" s="145">
        <f t="shared" si="0"/>
        <v>3</v>
      </c>
      <c r="B8" s="146">
        <v>3</v>
      </c>
      <c r="C8" s="170"/>
      <c r="D8" s="170"/>
      <c r="E8" s="170"/>
      <c r="I8" s="191">
        <f t="shared" si="1"/>
        <v>3</v>
      </c>
      <c r="J8" s="174">
        <f t="shared" si="2"/>
        <v>1000.003</v>
      </c>
      <c r="K8" s="191">
        <f t="shared" si="3"/>
        <v>3</v>
      </c>
      <c r="L8" s="174">
        <f t="shared" si="4"/>
        <v>1000.003</v>
      </c>
      <c r="M8" s="191">
        <f t="shared" si="5"/>
        <v>3</v>
      </c>
      <c r="N8" s="174">
        <f t="shared" si="6"/>
        <v>1000.003</v>
      </c>
      <c r="O8" s="191">
        <f t="shared" si="7"/>
        <v>3</v>
      </c>
      <c r="P8" s="174">
        <f t="shared" si="8"/>
        <v>1000.003</v>
      </c>
      <c r="W8" s="195" t="str">
        <f t="shared" si="9"/>
        <v>x</v>
      </c>
      <c r="X8" s="167" t="str">
        <f t="shared" si="10"/>
        <v>x</v>
      </c>
      <c r="Y8" s="195" t="str">
        <f t="shared" si="11"/>
        <v>x</v>
      </c>
      <c r="Z8" s="167" t="str">
        <f t="shared" si="12"/>
        <v>x</v>
      </c>
      <c r="AA8" s="195" t="str">
        <f t="shared" si="13"/>
        <v>x</v>
      </c>
      <c r="AB8" s="167" t="str">
        <f t="shared" si="14"/>
        <v>x</v>
      </c>
      <c r="AC8" s="195" t="str">
        <f t="shared" si="15"/>
        <v>x</v>
      </c>
      <c r="AD8" s="167" t="str">
        <f t="shared" si="16"/>
        <v>x</v>
      </c>
      <c r="AK8" s="174" t="str">
        <f t="shared" si="17"/>
        <v>x</v>
      </c>
      <c r="AL8" s="147" t="str">
        <f t="shared" si="18"/>
        <v>x</v>
      </c>
      <c r="AM8" s="1"/>
      <c r="AN8" s="1"/>
      <c r="AO8" s="1"/>
      <c r="AP8" s="1"/>
      <c r="AQ8" s="355" t="str">
        <f t="shared" si="19"/>
        <v>x</v>
      </c>
      <c r="AR8" s="105" t="str">
        <f t="shared" si="20"/>
        <v>x</v>
      </c>
      <c r="AS8" s="404"/>
      <c r="AT8" s="63"/>
      <c r="AU8" s="61"/>
      <c r="AV8" s="61"/>
      <c r="AW8" s="61"/>
      <c r="AX8" s="61"/>
      <c r="AY8" s="61"/>
      <c r="AZ8" s="400">
        <f t="shared" si="21"/>
        <v>0</v>
      </c>
      <c r="BA8" s="399">
        <f t="shared" si="22"/>
        <v>0</v>
      </c>
      <c r="BB8" s="366">
        <f t="shared" si="23"/>
        <v>-800</v>
      </c>
      <c r="BC8" s="401">
        <f t="shared" si="24"/>
        <v>1</v>
      </c>
      <c r="BD8" s="63"/>
      <c r="BE8" s="61"/>
      <c r="BF8" s="61"/>
      <c r="BG8" s="61"/>
      <c r="BH8" s="61"/>
      <c r="BI8" s="61"/>
      <c r="BJ8" s="354">
        <f t="shared" si="25"/>
        <v>0</v>
      </c>
      <c r="BK8" s="399">
        <f t="shared" si="26"/>
        <v>0</v>
      </c>
      <c r="BL8" s="366">
        <f t="shared" si="27"/>
        <v>-800</v>
      </c>
      <c r="BM8" s="401">
        <f t="shared" si="28"/>
        <v>1</v>
      </c>
      <c r="BN8" s="354" t="str">
        <f t="shared" si="29"/>
        <v>x</v>
      </c>
      <c r="BO8" s="402" t="str">
        <f t="shared" si="30"/>
        <v>x</v>
      </c>
      <c r="BP8" s="354" t="str">
        <f t="shared" si="31"/>
        <v>x</v>
      </c>
      <c r="BQ8" s="403" t="str">
        <f t="shared" si="32"/>
        <v>x</v>
      </c>
      <c r="BR8" s="404"/>
      <c r="BS8" s="63"/>
      <c r="BT8" s="61"/>
      <c r="BU8" s="61"/>
      <c r="BV8" s="61"/>
      <c r="BW8" s="61"/>
      <c r="BX8" s="61"/>
      <c r="BY8" s="408">
        <f t="shared" si="33"/>
        <v>0</v>
      </c>
      <c r="BZ8" s="407">
        <f t="shared" si="34"/>
        <v>0</v>
      </c>
      <c r="CA8" s="369">
        <f t="shared" si="35"/>
        <v>-800</v>
      </c>
      <c r="CB8" s="409">
        <f t="shared" si="36"/>
        <v>1</v>
      </c>
      <c r="CC8" s="64"/>
      <c r="CD8" s="62"/>
      <c r="CE8" s="62"/>
      <c r="CF8" s="62"/>
      <c r="CG8" s="62"/>
      <c r="CH8" s="62"/>
      <c r="CI8" s="410">
        <f t="shared" si="37"/>
        <v>0</v>
      </c>
      <c r="CJ8" s="407">
        <f t="shared" si="38"/>
        <v>0</v>
      </c>
      <c r="CK8" s="369">
        <f t="shared" si="39"/>
        <v>-800</v>
      </c>
      <c r="CL8" s="409">
        <f t="shared" si="40"/>
        <v>1</v>
      </c>
      <c r="CM8" s="410" t="str">
        <f t="shared" si="41"/>
        <v>x</v>
      </c>
      <c r="CN8" s="411" t="str">
        <f t="shared" si="42"/>
        <v>x</v>
      </c>
      <c r="CO8" s="410" t="str">
        <f t="shared" si="43"/>
        <v>x</v>
      </c>
      <c r="CP8" s="412" t="str">
        <f t="shared" si="44"/>
        <v>x</v>
      </c>
      <c r="CQ8" s="404"/>
      <c r="CR8" s="63"/>
      <c r="CS8" s="61"/>
      <c r="CT8" s="61"/>
      <c r="CU8" s="61"/>
      <c r="CV8" s="61"/>
      <c r="CW8" s="61"/>
      <c r="CX8" s="417">
        <f t="shared" si="45"/>
        <v>0</v>
      </c>
      <c r="CY8" s="416">
        <f t="shared" si="46"/>
        <v>0</v>
      </c>
      <c r="CZ8" s="418">
        <f t="shared" si="47"/>
        <v>-800</v>
      </c>
      <c r="DA8" s="419">
        <f t="shared" si="48"/>
        <v>1</v>
      </c>
      <c r="DB8" s="64"/>
      <c r="DC8" s="62"/>
      <c r="DD8" s="62"/>
      <c r="DE8" s="62"/>
      <c r="DF8" s="62"/>
      <c r="DG8" s="62"/>
      <c r="DH8" s="420">
        <f t="shared" si="49"/>
        <v>0</v>
      </c>
      <c r="DI8" s="416">
        <f t="shared" si="50"/>
        <v>0</v>
      </c>
      <c r="DJ8" s="418">
        <f t="shared" si="68"/>
        <v>-800</v>
      </c>
      <c r="DK8" s="419">
        <f t="shared" si="51"/>
        <v>1</v>
      </c>
      <c r="DL8" s="420" t="str">
        <f t="shared" si="52"/>
        <v>x</v>
      </c>
      <c r="DM8" s="421" t="str">
        <f t="shared" si="53"/>
        <v>x</v>
      </c>
      <c r="DN8" s="420" t="str">
        <f t="shared" si="54"/>
        <v>x</v>
      </c>
      <c r="DO8" s="422" t="str">
        <f t="shared" si="55"/>
        <v>x</v>
      </c>
      <c r="DP8" s="404"/>
      <c r="DQ8" s="63"/>
      <c r="DR8" s="61"/>
      <c r="DS8" s="61"/>
      <c r="DT8" s="61"/>
      <c r="DU8" s="61"/>
      <c r="DV8" s="61"/>
      <c r="DW8" s="453">
        <f t="shared" si="56"/>
        <v>0</v>
      </c>
      <c r="DX8" s="452">
        <f t="shared" si="57"/>
        <v>0</v>
      </c>
      <c r="DY8" s="454">
        <f t="shared" si="58"/>
        <v>-800</v>
      </c>
      <c r="DZ8" s="455">
        <f t="shared" si="59"/>
        <v>1</v>
      </c>
      <c r="EA8" s="63"/>
      <c r="EB8" s="61"/>
      <c r="EC8" s="61"/>
      <c r="ED8" s="61"/>
      <c r="EE8" s="61"/>
      <c r="EF8" s="61"/>
      <c r="EG8" s="456">
        <f t="shared" si="60"/>
        <v>0</v>
      </c>
      <c r="EH8" s="452">
        <f t="shared" si="61"/>
        <v>0</v>
      </c>
      <c r="EI8" s="454">
        <f t="shared" si="62"/>
        <v>-800</v>
      </c>
      <c r="EJ8" s="455">
        <f t="shared" si="63"/>
        <v>1</v>
      </c>
      <c r="EK8" s="456" t="str">
        <f t="shared" si="64"/>
        <v>x</v>
      </c>
      <c r="EL8" s="457" t="str">
        <f t="shared" si="65"/>
        <v>x</v>
      </c>
      <c r="EM8" s="456" t="str">
        <f t="shared" si="66"/>
        <v>x</v>
      </c>
      <c r="EN8" s="458" t="str">
        <f t="shared" si="67"/>
        <v>x</v>
      </c>
      <c r="EO8" s="142" t="s">
        <v>152</v>
      </c>
    </row>
    <row r="9" spans="1:145" ht="12.75">
      <c r="A9" s="145">
        <f t="shared" si="0"/>
        <v>4</v>
      </c>
      <c r="B9" s="146">
        <v>4</v>
      </c>
      <c r="C9" s="170"/>
      <c r="D9" s="170"/>
      <c r="E9" s="170"/>
      <c r="I9" s="191">
        <f t="shared" si="1"/>
        <v>4</v>
      </c>
      <c r="J9" s="174">
        <f t="shared" si="2"/>
        <v>1000.004</v>
      </c>
      <c r="K9" s="191">
        <f t="shared" si="3"/>
        <v>4</v>
      </c>
      <c r="L9" s="174">
        <f t="shared" si="4"/>
        <v>1000.004</v>
      </c>
      <c r="M9" s="191">
        <f t="shared" si="5"/>
        <v>4</v>
      </c>
      <c r="N9" s="174">
        <f t="shared" si="6"/>
        <v>1000.004</v>
      </c>
      <c r="O9" s="191">
        <f t="shared" si="7"/>
        <v>4</v>
      </c>
      <c r="P9" s="174">
        <f t="shared" si="8"/>
        <v>1000.004</v>
      </c>
      <c r="W9" s="195" t="str">
        <f t="shared" si="9"/>
        <v>x</v>
      </c>
      <c r="X9" s="167" t="str">
        <f t="shared" si="10"/>
        <v>x</v>
      </c>
      <c r="Y9" s="195" t="str">
        <f t="shared" si="11"/>
        <v>x</v>
      </c>
      <c r="Z9" s="167" t="str">
        <f t="shared" si="12"/>
        <v>x</v>
      </c>
      <c r="AA9" s="195" t="str">
        <f t="shared" si="13"/>
        <v>x</v>
      </c>
      <c r="AB9" s="167" t="str">
        <f t="shared" si="14"/>
        <v>x</v>
      </c>
      <c r="AC9" s="195" t="str">
        <f t="shared" si="15"/>
        <v>x</v>
      </c>
      <c r="AD9" s="167" t="str">
        <f t="shared" si="16"/>
        <v>x</v>
      </c>
      <c r="AK9" s="174" t="str">
        <f t="shared" si="17"/>
        <v>x</v>
      </c>
      <c r="AL9" s="147" t="str">
        <f t="shared" si="18"/>
        <v>x</v>
      </c>
      <c r="AM9" s="1"/>
      <c r="AN9" s="1"/>
      <c r="AO9" s="1"/>
      <c r="AP9" s="1"/>
      <c r="AQ9" s="355" t="str">
        <f t="shared" si="19"/>
        <v>x</v>
      </c>
      <c r="AR9" s="105" t="str">
        <f t="shared" si="20"/>
        <v>x</v>
      </c>
      <c r="AS9" s="404"/>
      <c r="AT9" s="63"/>
      <c r="AU9" s="61"/>
      <c r="AV9" s="61"/>
      <c r="AW9" s="61"/>
      <c r="AX9" s="61"/>
      <c r="AY9" s="61"/>
      <c r="AZ9" s="400">
        <f t="shared" si="21"/>
        <v>0</v>
      </c>
      <c r="BA9" s="399">
        <f t="shared" si="22"/>
        <v>0</v>
      </c>
      <c r="BB9" s="366">
        <f t="shared" si="23"/>
        <v>-800</v>
      </c>
      <c r="BC9" s="401">
        <f t="shared" si="24"/>
        <v>1</v>
      </c>
      <c r="BD9" s="63"/>
      <c r="BE9" s="61"/>
      <c r="BF9" s="61"/>
      <c r="BG9" s="61"/>
      <c r="BH9" s="61"/>
      <c r="BI9" s="61"/>
      <c r="BJ9" s="354">
        <f t="shared" si="25"/>
        <v>0</v>
      </c>
      <c r="BK9" s="399">
        <f t="shared" si="26"/>
        <v>0</v>
      </c>
      <c r="BL9" s="366">
        <f t="shared" si="27"/>
        <v>-800</v>
      </c>
      <c r="BM9" s="401">
        <f t="shared" si="28"/>
        <v>1</v>
      </c>
      <c r="BN9" s="354" t="str">
        <f t="shared" si="29"/>
        <v>x</v>
      </c>
      <c r="BO9" s="402" t="str">
        <f t="shared" si="30"/>
        <v>x</v>
      </c>
      <c r="BP9" s="354" t="str">
        <f t="shared" si="31"/>
        <v>x</v>
      </c>
      <c r="BQ9" s="403" t="str">
        <f t="shared" si="32"/>
        <v>x</v>
      </c>
      <c r="BR9" s="404"/>
      <c r="BS9" s="63"/>
      <c r="BT9" s="61"/>
      <c r="BU9" s="61"/>
      <c r="BV9" s="61"/>
      <c r="BW9" s="61"/>
      <c r="BX9" s="61"/>
      <c r="BY9" s="408">
        <f t="shared" si="33"/>
        <v>0</v>
      </c>
      <c r="BZ9" s="407">
        <f t="shared" si="34"/>
        <v>0</v>
      </c>
      <c r="CA9" s="369">
        <f t="shared" si="35"/>
        <v>-800</v>
      </c>
      <c r="CB9" s="409">
        <f t="shared" si="36"/>
        <v>1</v>
      </c>
      <c r="CC9" s="64"/>
      <c r="CD9" s="62"/>
      <c r="CE9" s="62"/>
      <c r="CF9" s="62"/>
      <c r="CG9" s="62"/>
      <c r="CH9" s="62"/>
      <c r="CI9" s="410">
        <f t="shared" si="37"/>
        <v>0</v>
      </c>
      <c r="CJ9" s="407">
        <f t="shared" si="38"/>
        <v>0</v>
      </c>
      <c r="CK9" s="369">
        <f t="shared" si="39"/>
        <v>-800</v>
      </c>
      <c r="CL9" s="409">
        <f t="shared" si="40"/>
        <v>1</v>
      </c>
      <c r="CM9" s="410" t="str">
        <f t="shared" si="41"/>
        <v>x</v>
      </c>
      <c r="CN9" s="411" t="str">
        <f t="shared" si="42"/>
        <v>x</v>
      </c>
      <c r="CO9" s="410" t="str">
        <f t="shared" si="43"/>
        <v>x</v>
      </c>
      <c r="CP9" s="412" t="str">
        <f t="shared" si="44"/>
        <v>x</v>
      </c>
      <c r="CQ9" s="404"/>
      <c r="CR9" s="63"/>
      <c r="CS9" s="61"/>
      <c r="CT9" s="61"/>
      <c r="CU9" s="61"/>
      <c r="CV9" s="61"/>
      <c r="CW9" s="61"/>
      <c r="CX9" s="417">
        <f t="shared" si="45"/>
        <v>0</v>
      </c>
      <c r="CY9" s="416">
        <f t="shared" si="46"/>
        <v>0</v>
      </c>
      <c r="CZ9" s="418">
        <f t="shared" si="47"/>
        <v>-800</v>
      </c>
      <c r="DA9" s="419">
        <f t="shared" si="48"/>
        <v>1</v>
      </c>
      <c r="DB9" s="64"/>
      <c r="DC9" s="62"/>
      <c r="DD9" s="62"/>
      <c r="DE9" s="62"/>
      <c r="DF9" s="62"/>
      <c r="DG9" s="62"/>
      <c r="DH9" s="420">
        <f t="shared" si="49"/>
        <v>0</v>
      </c>
      <c r="DI9" s="416">
        <f t="shared" si="50"/>
        <v>0</v>
      </c>
      <c r="DJ9" s="418">
        <f t="shared" si="68"/>
        <v>-800</v>
      </c>
      <c r="DK9" s="419">
        <f t="shared" si="51"/>
        <v>1</v>
      </c>
      <c r="DL9" s="420" t="str">
        <f t="shared" si="52"/>
        <v>x</v>
      </c>
      <c r="DM9" s="421" t="str">
        <f t="shared" si="53"/>
        <v>x</v>
      </c>
      <c r="DN9" s="420" t="str">
        <f t="shared" si="54"/>
        <v>x</v>
      </c>
      <c r="DO9" s="422" t="str">
        <f t="shared" si="55"/>
        <v>x</v>
      </c>
      <c r="DP9" s="404"/>
      <c r="DQ9" s="63"/>
      <c r="DR9" s="61"/>
      <c r="DS9" s="61"/>
      <c r="DT9" s="61"/>
      <c r="DU9" s="61"/>
      <c r="DV9" s="61"/>
      <c r="DW9" s="453">
        <f t="shared" si="56"/>
        <v>0</v>
      </c>
      <c r="DX9" s="452">
        <f t="shared" si="57"/>
        <v>0</v>
      </c>
      <c r="DY9" s="454">
        <f t="shared" si="58"/>
        <v>-800</v>
      </c>
      <c r="DZ9" s="455">
        <f t="shared" si="59"/>
        <v>1</v>
      </c>
      <c r="EA9" s="63"/>
      <c r="EB9" s="61"/>
      <c r="EC9" s="61"/>
      <c r="ED9" s="61"/>
      <c r="EE9" s="61"/>
      <c r="EF9" s="61"/>
      <c r="EG9" s="456">
        <f t="shared" si="60"/>
        <v>0</v>
      </c>
      <c r="EH9" s="452">
        <f t="shared" si="61"/>
        <v>0</v>
      </c>
      <c r="EI9" s="454">
        <f t="shared" si="62"/>
        <v>-800</v>
      </c>
      <c r="EJ9" s="455">
        <f t="shared" si="63"/>
        <v>1</v>
      </c>
      <c r="EK9" s="456" t="str">
        <f t="shared" si="64"/>
        <v>x</v>
      </c>
      <c r="EL9" s="457" t="str">
        <f t="shared" si="65"/>
        <v>x</v>
      </c>
      <c r="EM9" s="456" t="str">
        <f t="shared" si="66"/>
        <v>x</v>
      </c>
      <c r="EN9" s="458" t="str">
        <f t="shared" si="67"/>
        <v>x</v>
      </c>
      <c r="EO9" s="142" t="s">
        <v>152</v>
      </c>
    </row>
    <row r="10" spans="1:145" ht="12.75">
      <c r="A10" s="145">
        <f t="shared" si="0"/>
        <v>5</v>
      </c>
      <c r="B10" s="146">
        <v>5</v>
      </c>
      <c r="C10" s="170"/>
      <c r="D10" s="170"/>
      <c r="E10" s="170"/>
      <c r="I10" s="191">
        <f t="shared" si="1"/>
        <v>5</v>
      </c>
      <c r="J10" s="174">
        <f t="shared" si="2"/>
        <v>1000.005</v>
      </c>
      <c r="K10" s="191">
        <f t="shared" si="3"/>
        <v>5</v>
      </c>
      <c r="L10" s="174">
        <f t="shared" si="4"/>
        <v>1000.005</v>
      </c>
      <c r="M10" s="191">
        <f t="shared" si="5"/>
        <v>5</v>
      </c>
      <c r="N10" s="174">
        <f t="shared" si="6"/>
        <v>1000.005</v>
      </c>
      <c r="O10" s="191">
        <f t="shared" si="7"/>
        <v>5</v>
      </c>
      <c r="P10" s="174">
        <f t="shared" si="8"/>
        <v>1000.005</v>
      </c>
      <c r="W10" s="195" t="str">
        <f t="shared" si="9"/>
        <v>x</v>
      </c>
      <c r="X10" s="167" t="str">
        <f t="shared" si="10"/>
        <v>x</v>
      </c>
      <c r="Y10" s="195" t="str">
        <f t="shared" si="11"/>
        <v>x</v>
      </c>
      <c r="Z10" s="167" t="str">
        <f t="shared" si="12"/>
        <v>x</v>
      </c>
      <c r="AA10" s="195" t="str">
        <f t="shared" si="13"/>
        <v>x</v>
      </c>
      <c r="AB10" s="167" t="str">
        <f t="shared" si="14"/>
        <v>x</v>
      </c>
      <c r="AC10" s="195" t="str">
        <f t="shared" si="15"/>
        <v>x</v>
      </c>
      <c r="AD10" s="167" t="str">
        <f t="shared" si="16"/>
        <v>x</v>
      </c>
      <c r="AK10" s="174" t="str">
        <f t="shared" si="17"/>
        <v>x</v>
      </c>
      <c r="AL10" s="147" t="str">
        <f t="shared" si="18"/>
        <v>x</v>
      </c>
      <c r="AM10" s="1"/>
      <c r="AN10" s="1"/>
      <c r="AO10" s="1"/>
      <c r="AP10" s="1"/>
      <c r="AQ10" s="355" t="str">
        <f t="shared" si="19"/>
        <v>x</v>
      </c>
      <c r="AR10" s="105" t="str">
        <f t="shared" si="20"/>
        <v>x</v>
      </c>
      <c r="AS10" s="404"/>
      <c r="AT10" s="63"/>
      <c r="AU10" s="61"/>
      <c r="AV10" s="61"/>
      <c r="AW10" s="61"/>
      <c r="AX10" s="61"/>
      <c r="AY10" s="61"/>
      <c r="AZ10" s="400">
        <f t="shared" si="21"/>
        <v>0</v>
      </c>
      <c r="BA10" s="399">
        <f t="shared" si="22"/>
        <v>0</v>
      </c>
      <c r="BB10" s="366">
        <f t="shared" si="23"/>
        <v>-800</v>
      </c>
      <c r="BC10" s="401">
        <f t="shared" si="24"/>
        <v>1</v>
      </c>
      <c r="BD10" s="63"/>
      <c r="BE10" s="61"/>
      <c r="BF10" s="61"/>
      <c r="BG10" s="61"/>
      <c r="BH10" s="61"/>
      <c r="BI10" s="61"/>
      <c r="BJ10" s="354">
        <f t="shared" si="25"/>
        <v>0</v>
      </c>
      <c r="BK10" s="399">
        <f t="shared" si="26"/>
        <v>0</v>
      </c>
      <c r="BL10" s="366">
        <f t="shared" si="27"/>
        <v>-800</v>
      </c>
      <c r="BM10" s="401">
        <f t="shared" si="28"/>
        <v>1</v>
      </c>
      <c r="BN10" s="354" t="str">
        <f t="shared" si="29"/>
        <v>x</v>
      </c>
      <c r="BO10" s="402" t="str">
        <f t="shared" si="30"/>
        <v>x</v>
      </c>
      <c r="BP10" s="354" t="str">
        <f t="shared" si="31"/>
        <v>x</v>
      </c>
      <c r="BQ10" s="403" t="str">
        <f t="shared" si="32"/>
        <v>x</v>
      </c>
      <c r="BR10" s="404"/>
      <c r="BS10" s="63"/>
      <c r="BT10" s="61"/>
      <c r="BU10" s="61"/>
      <c r="BV10" s="61"/>
      <c r="BW10" s="61"/>
      <c r="BX10" s="61"/>
      <c r="BY10" s="408">
        <f t="shared" si="33"/>
        <v>0</v>
      </c>
      <c r="BZ10" s="407">
        <f t="shared" si="34"/>
        <v>0</v>
      </c>
      <c r="CA10" s="369">
        <f t="shared" si="35"/>
        <v>-800</v>
      </c>
      <c r="CB10" s="409">
        <f t="shared" si="36"/>
        <v>1</v>
      </c>
      <c r="CC10" s="64"/>
      <c r="CD10" s="62"/>
      <c r="CE10" s="62"/>
      <c r="CF10" s="62"/>
      <c r="CG10" s="62"/>
      <c r="CH10" s="62"/>
      <c r="CI10" s="410">
        <f t="shared" si="37"/>
        <v>0</v>
      </c>
      <c r="CJ10" s="407">
        <f t="shared" si="38"/>
        <v>0</v>
      </c>
      <c r="CK10" s="369">
        <f t="shared" si="39"/>
        <v>-800</v>
      </c>
      <c r="CL10" s="409">
        <f t="shared" si="40"/>
        <v>1</v>
      </c>
      <c r="CM10" s="410" t="str">
        <f t="shared" si="41"/>
        <v>x</v>
      </c>
      <c r="CN10" s="411" t="str">
        <f t="shared" si="42"/>
        <v>x</v>
      </c>
      <c r="CO10" s="410" t="str">
        <f t="shared" si="43"/>
        <v>x</v>
      </c>
      <c r="CP10" s="412" t="str">
        <f t="shared" si="44"/>
        <v>x</v>
      </c>
      <c r="CQ10" s="404"/>
      <c r="CR10" s="63"/>
      <c r="CS10" s="61"/>
      <c r="CT10" s="61"/>
      <c r="CU10" s="61"/>
      <c r="CV10" s="61"/>
      <c r="CW10" s="61"/>
      <c r="CX10" s="417">
        <f t="shared" si="45"/>
        <v>0</v>
      </c>
      <c r="CY10" s="416">
        <f t="shared" si="46"/>
        <v>0</v>
      </c>
      <c r="CZ10" s="418">
        <f t="shared" si="47"/>
        <v>-800</v>
      </c>
      <c r="DA10" s="419">
        <f t="shared" si="48"/>
        <v>1</v>
      </c>
      <c r="DB10" s="64"/>
      <c r="DC10" s="62"/>
      <c r="DD10" s="62"/>
      <c r="DE10" s="62"/>
      <c r="DF10" s="62"/>
      <c r="DG10" s="62"/>
      <c r="DH10" s="420">
        <f t="shared" si="49"/>
        <v>0</v>
      </c>
      <c r="DI10" s="416">
        <f t="shared" si="50"/>
        <v>0</v>
      </c>
      <c r="DJ10" s="418">
        <f t="shared" si="68"/>
        <v>-800</v>
      </c>
      <c r="DK10" s="419">
        <f t="shared" si="51"/>
        <v>1</v>
      </c>
      <c r="DL10" s="420" t="str">
        <f t="shared" si="52"/>
        <v>x</v>
      </c>
      <c r="DM10" s="421" t="str">
        <f t="shared" si="53"/>
        <v>x</v>
      </c>
      <c r="DN10" s="420" t="str">
        <f t="shared" si="54"/>
        <v>x</v>
      </c>
      <c r="DO10" s="422" t="str">
        <f t="shared" si="55"/>
        <v>x</v>
      </c>
      <c r="DP10" s="404"/>
      <c r="DQ10" s="63"/>
      <c r="DR10" s="61"/>
      <c r="DS10" s="61"/>
      <c r="DT10" s="61"/>
      <c r="DU10" s="61"/>
      <c r="DV10" s="61"/>
      <c r="DW10" s="453">
        <f t="shared" si="56"/>
        <v>0</v>
      </c>
      <c r="DX10" s="452">
        <f t="shared" si="57"/>
        <v>0</v>
      </c>
      <c r="DY10" s="454">
        <f t="shared" si="58"/>
        <v>-800</v>
      </c>
      <c r="DZ10" s="455">
        <f t="shared" si="59"/>
        <v>1</v>
      </c>
      <c r="EA10" s="63"/>
      <c r="EB10" s="61"/>
      <c r="EC10" s="61"/>
      <c r="ED10" s="61"/>
      <c r="EE10" s="61"/>
      <c r="EF10" s="61"/>
      <c r="EG10" s="456">
        <f t="shared" si="60"/>
        <v>0</v>
      </c>
      <c r="EH10" s="452">
        <f t="shared" si="61"/>
        <v>0</v>
      </c>
      <c r="EI10" s="454">
        <f t="shared" si="62"/>
        <v>-800</v>
      </c>
      <c r="EJ10" s="455">
        <f t="shared" si="63"/>
        <v>1</v>
      </c>
      <c r="EK10" s="456" t="str">
        <f t="shared" si="64"/>
        <v>x</v>
      </c>
      <c r="EL10" s="457" t="str">
        <f t="shared" si="65"/>
        <v>x</v>
      </c>
      <c r="EM10" s="456" t="str">
        <f t="shared" si="66"/>
        <v>x</v>
      </c>
      <c r="EN10" s="458" t="str">
        <f t="shared" si="67"/>
        <v>x</v>
      </c>
      <c r="EO10" s="142" t="s">
        <v>152</v>
      </c>
    </row>
    <row r="11" spans="1:145" ht="12.75">
      <c r="A11" s="145">
        <f t="shared" si="0"/>
        <v>6</v>
      </c>
      <c r="B11" s="146">
        <v>6</v>
      </c>
      <c r="C11" s="170"/>
      <c r="D11" s="170"/>
      <c r="E11" s="170"/>
      <c r="I11" s="191">
        <f t="shared" si="1"/>
        <v>6</v>
      </c>
      <c r="J11" s="174">
        <f t="shared" si="2"/>
        <v>1000.006</v>
      </c>
      <c r="K11" s="191">
        <f t="shared" si="3"/>
        <v>6</v>
      </c>
      <c r="L11" s="174">
        <f t="shared" si="4"/>
        <v>1000.006</v>
      </c>
      <c r="M11" s="191">
        <f t="shared" si="5"/>
        <v>6</v>
      </c>
      <c r="N11" s="174">
        <f t="shared" si="6"/>
        <v>1000.006</v>
      </c>
      <c r="O11" s="191">
        <f t="shared" si="7"/>
        <v>6</v>
      </c>
      <c r="P11" s="174">
        <f t="shared" si="8"/>
        <v>1000.006</v>
      </c>
      <c r="W11" s="195" t="str">
        <f t="shared" si="9"/>
        <v>x</v>
      </c>
      <c r="X11" s="167" t="str">
        <f t="shared" si="10"/>
        <v>x</v>
      </c>
      <c r="Y11" s="195" t="str">
        <f t="shared" si="11"/>
        <v>x</v>
      </c>
      <c r="Z11" s="167" t="str">
        <f t="shared" si="12"/>
        <v>x</v>
      </c>
      <c r="AA11" s="195" t="str">
        <f t="shared" si="13"/>
        <v>x</v>
      </c>
      <c r="AB11" s="167" t="str">
        <f t="shared" si="14"/>
        <v>x</v>
      </c>
      <c r="AC11" s="195" t="str">
        <f t="shared" si="15"/>
        <v>x</v>
      </c>
      <c r="AD11" s="167" t="str">
        <f t="shared" si="16"/>
        <v>x</v>
      </c>
      <c r="AK11" s="174" t="str">
        <f t="shared" si="17"/>
        <v>x</v>
      </c>
      <c r="AL11" s="147" t="str">
        <f t="shared" si="18"/>
        <v>x</v>
      </c>
      <c r="AM11" s="1"/>
      <c r="AN11" s="1"/>
      <c r="AO11" s="1"/>
      <c r="AP11" s="1"/>
      <c r="AQ11" s="355" t="str">
        <f t="shared" si="19"/>
        <v>x</v>
      </c>
      <c r="AR11" s="105" t="str">
        <f t="shared" si="20"/>
        <v>x</v>
      </c>
      <c r="AS11" s="404"/>
      <c r="AT11" s="63"/>
      <c r="AU11" s="61"/>
      <c r="AV11" s="61"/>
      <c r="AW11" s="61"/>
      <c r="AX11" s="61"/>
      <c r="AY11" s="61"/>
      <c r="AZ11" s="400">
        <f t="shared" si="21"/>
        <v>0</v>
      </c>
      <c r="BA11" s="399">
        <f t="shared" si="22"/>
        <v>0</v>
      </c>
      <c r="BB11" s="366">
        <f t="shared" si="23"/>
        <v>-800</v>
      </c>
      <c r="BC11" s="401">
        <f t="shared" si="24"/>
        <v>1</v>
      </c>
      <c r="BD11" s="63"/>
      <c r="BE11" s="61"/>
      <c r="BF11" s="61"/>
      <c r="BG11" s="61"/>
      <c r="BH11" s="61"/>
      <c r="BI11" s="61"/>
      <c r="BJ11" s="354">
        <f t="shared" si="25"/>
        <v>0</v>
      </c>
      <c r="BK11" s="399">
        <f t="shared" si="26"/>
        <v>0</v>
      </c>
      <c r="BL11" s="366">
        <f t="shared" si="27"/>
        <v>-800</v>
      </c>
      <c r="BM11" s="401">
        <f t="shared" si="28"/>
        <v>1</v>
      </c>
      <c r="BN11" s="354" t="str">
        <f t="shared" si="29"/>
        <v>x</v>
      </c>
      <c r="BO11" s="402" t="str">
        <f t="shared" si="30"/>
        <v>x</v>
      </c>
      <c r="BP11" s="354" t="str">
        <f t="shared" si="31"/>
        <v>x</v>
      </c>
      <c r="BQ11" s="403" t="str">
        <f t="shared" si="32"/>
        <v>x</v>
      </c>
      <c r="BR11" s="404"/>
      <c r="BS11" s="63"/>
      <c r="BT11" s="61"/>
      <c r="BU11" s="61"/>
      <c r="BV11" s="61"/>
      <c r="BW11" s="61"/>
      <c r="BX11" s="61"/>
      <c r="BY11" s="408">
        <f t="shared" si="33"/>
        <v>0</v>
      </c>
      <c r="BZ11" s="407">
        <f t="shared" si="34"/>
        <v>0</v>
      </c>
      <c r="CA11" s="369">
        <f t="shared" si="35"/>
        <v>-800</v>
      </c>
      <c r="CB11" s="409">
        <f t="shared" si="36"/>
        <v>1</v>
      </c>
      <c r="CC11" s="63"/>
      <c r="CD11" s="61"/>
      <c r="CE11" s="61"/>
      <c r="CF11" s="61"/>
      <c r="CG11" s="61"/>
      <c r="CH11" s="61"/>
      <c r="CI11" s="410">
        <f t="shared" si="37"/>
        <v>0</v>
      </c>
      <c r="CJ11" s="407">
        <f t="shared" si="38"/>
        <v>0</v>
      </c>
      <c r="CK11" s="369">
        <f t="shared" si="39"/>
        <v>-800</v>
      </c>
      <c r="CL11" s="409">
        <f t="shared" si="40"/>
        <v>1</v>
      </c>
      <c r="CM11" s="410" t="str">
        <f t="shared" si="41"/>
        <v>x</v>
      </c>
      <c r="CN11" s="411" t="str">
        <f t="shared" si="42"/>
        <v>x</v>
      </c>
      <c r="CO11" s="410" t="str">
        <f t="shared" si="43"/>
        <v>x</v>
      </c>
      <c r="CP11" s="412" t="str">
        <f t="shared" si="44"/>
        <v>x</v>
      </c>
      <c r="CQ11" s="404"/>
      <c r="CR11" s="63"/>
      <c r="CS11" s="61"/>
      <c r="CT11" s="61"/>
      <c r="CU11" s="61"/>
      <c r="CV11" s="61"/>
      <c r="CW11" s="61"/>
      <c r="CX11" s="417">
        <f t="shared" si="45"/>
        <v>0</v>
      </c>
      <c r="CY11" s="416">
        <f t="shared" si="46"/>
        <v>0</v>
      </c>
      <c r="CZ11" s="418">
        <f t="shared" si="47"/>
        <v>-800</v>
      </c>
      <c r="DA11" s="419">
        <f t="shared" si="48"/>
        <v>1</v>
      </c>
      <c r="DB11" s="64"/>
      <c r="DC11" s="62"/>
      <c r="DD11" s="62"/>
      <c r="DE11" s="62"/>
      <c r="DF11" s="62"/>
      <c r="DG11" s="62"/>
      <c r="DH11" s="420">
        <f t="shared" si="49"/>
        <v>0</v>
      </c>
      <c r="DI11" s="416">
        <f t="shared" si="50"/>
        <v>0</v>
      </c>
      <c r="DJ11" s="418">
        <f t="shared" si="68"/>
        <v>-800</v>
      </c>
      <c r="DK11" s="419">
        <f t="shared" si="51"/>
        <v>1</v>
      </c>
      <c r="DL11" s="420" t="str">
        <f t="shared" si="52"/>
        <v>x</v>
      </c>
      <c r="DM11" s="421" t="str">
        <f t="shared" si="53"/>
        <v>x</v>
      </c>
      <c r="DN11" s="420" t="str">
        <f t="shared" si="54"/>
        <v>x</v>
      </c>
      <c r="DO11" s="422" t="str">
        <f t="shared" si="55"/>
        <v>x</v>
      </c>
      <c r="DP11" s="404"/>
      <c r="DQ11" s="63"/>
      <c r="DR11" s="61"/>
      <c r="DS11" s="61"/>
      <c r="DT11" s="61"/>
      <c r="DU11" s="61"/>
      <c r="DV11" s="61"/>
      <c r="DW11" s="453">
        <f t="shared" si="56"/>
        <v>0</v>
      </c>
      <c r="DX11" s="452">
        <f t="shared" si="57"/>
        <v>0</v>
      </c>
      <c r="DY11" s="454">
        <f t="shared" si="58"/>
        <v>-800</v>
      </c>
      <c r="DZ11" s="455">
        <f t="shared" si="59"/>
        <v>1</v>
      </c>
      <c r="EA11" s="63"/>
      <c r="EB11" s="61"/>
      <c r="EC11" s="61"/>
      <c r="ED11" s="61"/>
      <c r="EE11" s="61"/>
      <c r="EF11" s="61"/>
      <c r="EG11" s="456">
        <f t="shared" si="60"/>
        <v>0</v>
      </c>
      <c r="EH11" s="452">
        <f t="shared" si="61"/>
        <v>0</v>
      </c>
      <c r="EI11" s="454">
        <f t="shared" si="62"/>
        <v>-800</v>
      </c>
      <c r="EJ11" s="455">
        <f t="shared" si="63"/>
        <v>1</v>
      </c>
      <c r="EK11" s="456" t="str">
        <f t="shared" si="64"/>
        <v>x</v>
      </c>
      <c r="EL11" s="457" t="str">
        <f t="shared" si="65"/>
        <v>x</v>
      </c>
      <c r="EM11" s="456" t="str">
        <f t="shared" si="66"/>
        <v>x</v>
      </c>
      <c r="EN11" s="458" t="str">
        <f t="shared" si="67"/>
        <v>x</v>
      </c>
      <c r="EO11" s="142" t="s">
        <v>152</v>
      </c>
    </row>
    <row r="12" spans="1:145" ht="12.75">
      <c r="A12" s="145">
        <f t="shared" si="0"/>
        <v>7</v>
      </c>
      <c r="B12" s="146">
        <v>7</v>
      </c>
      <c r="C12" s="170"/>
      <c r="D12" s="170"/>
      <c r="E12" s="170"/>
      <c r="I12" s="191">
        <f t="shared" si="1"/>
        <v>7</v>
      </c>
      <c r="J12" s="174">
        <f t="shared" si="2"/>
        <v>1000.007</v>
      </c>
      <c r="K12" s="191">
        <f t="shared" si="3"/>
        <v>7</v>
      </c>
      <c r="L12" s="174">
        <f t="shared" si="4"/>
        <v>1000.007</v>
      </c>
      <c r="M12" s="191">
        <f t="shared" si="5"/>
        <v>7</v>
      </c>
      <c r="N12" s="174">
        <f t="shared" si="6"/>
        <v>1000.007</v>
      </c>
      <c r="O12" s="191">
        <f t="shared" si="7"/>
        <v>7</v>
      </c>
      <c r="P12" s="174">
        <f t="shared" si="8"/>
        <v>1000.007</v>
      </c>
      <c r="W12" s="195" t="str">
        <f t="shared" si="9"/>
        <v>x</v>
      </c>
      <c r="X12" s="167" t="str">
        <f t="shared" si="10"/>
        <v>x</v>
      </c>
      <c r="Y12" s="195" t="str">
        <f t="shared" si="11"/>
        <v>x</v>
      </c>
      <c r="Z12" s="167" t="str">
        <f t="shared" si="12"/>
        <v>x</v>
      </c>
      <c r="AA12" s="195" t="str">
        <f t="shared" si="13"/>
        <v>x</v>
      </c>
      <c r="AB12" s="167" t="str">
        <f t="shared" si="14"/>
        <v>x</v>
      </c>
      <c r="AC12" s="195" t="str">
        <f t="shared" si="15"/>
        <v>x</v>
      </c>
      <c r="AD12" s="167" t="str">
        <f t="shared" si="16"/>
        <v>x</v>
      </c>
      <c r="AK12" s="174" t="str">
        <f t="shared" si="17"/>
        <v>x</v>
      </c>
      <c r="AL12" s="147" t="str">
        <f t="shared" si="18"/>
        <v>x</v>
      </c>
      <c r="AM12" s="1"/>
      <c r="AN12" s="1"/>
      <c r="AO12" s="1"/>
      <c r="AP12" s="1"/>
      <c r="AQ12" s="355" t="str">
        <f t="shared" si="19"/>
        <v>x</v>
      </c>
      <c r="AR12" s="105" t="str">
        <f t="shared" si="20"/>
        <v>x</v>
      </c>
      <c r="AS12" s="404"/>
      <c r="AT12" s="63"/>
      <c r="AU12" s="61"/>
      <c r="AV12" s="61"/>
      <c r="AW12" s="61"/>
      <c r="AX12" s="61"/>
      <c r="AY12" s="61"/>
      <c r="AZ12" s="400">
        <f t="shared" si="21"/>
        <v>0</v>
      </c>
      <c r="BA12" s="399">
        <f t="shared" si="22"/>
        <v>0</v>
      </c>
      <c r="BB12" s="366">
        <f t="shared" si="23"/>
        <v>-800</v>
      </c>
      <c r="BC12" s="401">
        <f t="shared" si="24"/>
        <v>1</v>
      </c>
      <c r="BD12" s="63"/>
      <c r="BE12" s="61"/>
      <c r="BF12" s="61"/>
      <c r="BG12" s="61"/>
      <c r="BH12" s="61"/>
      <c r="BI12" s="61"/>
      <c r="BJ12" s="354">
        <f t="shared" si="25"/>
        <v>0</v>
      </c>
      <c r="BK12" s="399">
        <f t="shared" si="26"/>
        <v>0</v>
      </c>
      <c r="BL12" s="366">
        <f t="shared" si="27"/>
        <v>-800</v>
      </c>
      <c r="BM12" s="401">
        <f t="shared" si="28"/>
        <v>1</v>
      </c>
      <c r="BN12" s="354" t="str">
        <f t="shared" si="29"/>
        <v>x</v>
      </c>
      <c r="BO12" s="402" t="str">
        <f t="shared" si="30"/>
        <v>x</v>
      </c>
      <c r="BP12" s="354" t="str">
        <f t="shared" si="31"/>
        <v>x</v>
      </c>
      <c r="BQ12" s="403" t="str">
        <f t="shared" si="32"/>
        <v>x</v>
      </c>
      <c r="BR12" s="404"/>
      <c r="BS12" s="63"/>
      <c r="BT12" s="61"/>
      <c r="BU12" s="61"/>
      <c r="BV12" s="61"/>
      <c r="BW12" s="61"/>
      <c r="BX12" s="61"/>
      <c r="BY12" s="408">
        <f t="shared" si="33"/>
        <v>0</v>
      </c>
      <c r="BZ12" s="407">
        <f t="shared" si="34"/>
        <v>0</v>
      </c>
      <c r="CA12" s="369">
        <f t="shared" si="35"/>
        <v>-800</v>
      </c>
      <c r="CB12" s="409">
        <f t="shared" si="36"/>
        <v>1</v>
      </c>
      <c r="CC12" s="64"/>
      <c r="CD12" s="62"/>
      <c r="CE12" s="62"/>
      <c r="CF12" s="62"/>
      <c r="CG12" s="62"/>
      <c r="CH12" s="62"/>
      <c r="CI12" s="410">
        <f t="shared" si="37"/>
        <v>0</v>
      </c>
      <c r="CJ12" s="407">
        <f t="shared" si="38"/>
        <v>0</v>
      </c>
      <c r="CK12" s="369">
        <f t="shared" si="39"/>
        <v>-800</v>
      </c>
      <c r="CL12" s="409">
        <f t="shared" si="40"/>
        <v>1</v>
      </c>
      <c r="CM12" s="410" t="str">
        <f t="shared" si="41"/>
        <v>x</v>
      </c>
      <c r="CN12" s="411" t="str">
        <f t="shared" si="42"/>
        <v>x</v>
      </c>
      <c r="CO12" s="410" t="str">
        <f t="shared" si="43"/>
        <v>x</v>
      </c>
      <c r="CP12" s="412" t="str">
        <f t="shared" si="44"/>
        <v>x</v>
      </c>
      <c r="CQ12" s="404"/>
      <c r="CR12" s="63"/>
      <c r="CS12" s="61"/>
      <c r="CT12" s="61"/>
      <c r="CU12" s="61"/>
      <c r="CV12" s="61"/>
      <c r="CW12" s="61"/>
      <c r="CX12" s="417">
        <f t="shared" si="45"/>
        <v>0</v>
      </c>
      <c r="CY12" s="416">
        <f t="shared" si="46"/>
        <v>0</v>
      </c>
      <c r="CZ12" s="418">
        <f t="shared" si="47"/>
        <v>-800</v>
      </c>
      <c r="DA12" s="419">
        <f t="shared" si="48"/>
        <v>1</v>
      </c>
      <c r="DB12" s="64"/>
      <c r="DC12" s="62"/>
      <c r="DD12" s="62"/>
      <c r="DE12" s="62"/>
      <c r="DF12" s="62"/>
      <c r="DG12" s="62"/>
      <c r="DH12" s="420">
        <f t="shared" si="49"/>
        <v>0</v>
      </c>
      <c r="DI12" s="416">
        <f t="shared" si="50"/>
        <v>0</v>
      </c>
      <c r="DJ12" s="418">
        <f t="shared" si="68"/>
        <v>-800</v>
      </c>
      <c r="DK12" s="419">
        <f t="shared" si="51"/>
        <v>1</v>
      </c>
      <c r="DL12" s="420" t="str">
        <f t="shared" si="52"/>
        <v>x</v>
      </c>
      <c r="DM12" s="421" t="str">
        <f t="shared" si="53"/>
        <v>x</v>
      </c>
      <c r="DN12" s="420" t="str">
        <f t="shared" si="54"/>
        <v>x</v>
      </c>
      <c r="DO12" s="422" t="str">
        <f t="shared" si="55"/>
        <v>x</v>
      </c>
      <c r="DP12" s="404"/>
      <c r="DQ12" s="63"/>
      <c r="DR12" s="61"/>
      <c r="DS12" s="61"/>
      <c r="DT12" s="61"/>
      <c r="DU12" s="61"/>
      <c r="DV12" s="61"/>
      <c r="DW12" s="453">
        <f t="shared" si="56"/>
        <v>0</v>
      </c>
      <c r="DX12" s="452">
        <f t="shared" si="57"/>
        <v>0</v>
      </c>
      <c r="DY12" s="454">
        <f t="shared" si="58"/>
        <v>-800</v>
      </c>
      <c r="DZ12" s="455">
        <f t="shared" si="59"/>
        <v>1</v>
      </c>
      <c r="EA12" s="63"/>
      <c r="EB12" s="61"/>
      <c r="EC12" s="61"/>
      <c r="ED12" s="61"/>
      <c r="EE12" s="61"/>
      <c r="EF12" s="61"/>
      <c r="EG12" s="456">
        <f t="shared" si="60"/>
        <v>0</v>
      </c>
      <c r="EH12" s="452">
        <f t="shared" si="61"/>
        <v>0</v>
      </c>
      <c r="EI12" s="454">
        <f t="shared" si="62"/>
        <v>-800</v>
      </c>
      <c r="EJ12" s="455">
        <f t="shared" si="63"/>
        <v>1</v>
      </c>
      <c r="EK12" s="456" t="str">
        <f t="shared" si="64"/>
        <v>x</v>
      </c>
      <c r="EL12" s="457" t="str">
        <f t="shared" si="65"/>
        <v>x</v>
      </c>
      <c r="EM12" s="456" t="str">
        <f t="shared" si="66"/>
        <v>x</v>
      </c>
      <c r="EN12" s="458" t="str">
        <f t="shared" si="67"/>
        <v>x</v>
      </c>
      <c r="EO12" s="142" t="s">
        <v>152</v>
      </c>
    </row>
    <row r="13" spans="1:145" ht="12.75">
      <c r="A13" s="145">
        <f t="shared" si="0"/>
        <v>8</v>
      </c>
      <c r="B13" s="146">
        <v>8</v>
      </c>
      <c r="C13" s="170"/>
      <c r="D13" s="170"/>
      <c r="E13" s="170"/>
      <c r="I13" s="191">
        <f t="shared" si="1"/>
        <v>8</v>
      </c>
      <c r="J13" s="174">
        <f t="shared" si="2"/>
        <v>1000.008</v>
      </c>
      <c r="K13" s="191">
        <f t="shared" si="3"/>
        <v>8</v>
      </c>
      <c r="L13" s="174">
        <f t="shared" si="4"/>
        <v>1000.008</v>
      </c>
      <c r="M13" s="191">
        <f t="shared" si="5"/>
        <v>8</v>
      </c>
      <c r="N13" s="174">
        <f t="shared" si="6"/>
        <v>1000.008</v>
      </c>
      <c r="O13" s="191">
        <f t="shared" si="7"/>
        <v>8</v>
      </c>
      <c r="P13" s="174">
        <f t="shared" si="8"/>
        <v>1000.008</v>
      </c>
      <c r="W13" s="195" t="str">
        <f t="shared" si="9"/>
        <v>x</v>
      </c>
      <c r="X13" s="167" t="str">
        <f t="shared" si="10"/>
        <v>x</v>
      </c>
      <c r="Y13" s="195" t="str">
        <f t="shared" si="11"/>
        <v>x</v>
      </c>
      <c r="Z13" s="167" t="str">
        <f t="shared" si="12"/>
        <v>x</v>
      </c>
      <c r="AA13" s="195" t="str">
        <f t="shared" si="13"/>
        <v>x</v>
      </c>
      <c r="AB13" s="167" t="str">
        <f t="shared" si="14"/>
        <v>x</v>
      </c>
      <c r="AC13" s="195" t="str">
        <f t="shared" si="15"/>
        <v>x</v>
      </c>
      <c r="AD13" s="167" t="str">
        <f t="shared" si="16"/>
        <v>x</v>
      </c>
      <c r="AK13" s="174" t="str">
        <f t="shared" si="17"/>
        <v>x</v>
      </c>
      <c r="AL13" s="147" t="str">
        <f t="shared" si="18"/>
        <v>x</v>
      </c>
      <c r="AM13" s="1"/>
      <c r="AN13" s="1"/>
      <c r="AO13" s="1"/>
      <c r="AP13" s="1"/>
      <c r="AQ13" s="355" t="str">
        <f t="shared" si="19"/>
        <v>x</v>
      </c>
      <c r="AR13" s="105" t="str">
        <f t="shared" si="20"/>
        <v>x</v>
      </c>
      <c r="AS13" s="404"/>
      <c r="AT13" s="63"/>
      <c r="AU13" s="61"/>
      <c r="AV13" s="61"/>
      <c r="AW13" s="61"/>
      <c r="AX13" s="61"/>
      <c r="AY13" s="61"/>
      <c r="AZ13" s="400">
        <f t="shared" si="21"/>
        <v>0</v>
      </c>
      <c r="BA13" s="399">
        <f t="shared" si="22"/>
        <v>0</v>
      </c>
      <c r="BB13" s="366">
        <f t="shared" si="23"/>
        <v>-800</v>
      </c>
      <c r="BC13" s="401">
        <f t="shared" si="24"/>
        <v>1</v>
      </c>
      <c r="BD13" s="63"/>
      <c r="BE13" s="61"/>
      <c r="BF13" s="61"/>
      <c r="BG13" s="61"/>
      <c r="BH13" s="61"/>
      <c r="BI13" s="61"/>
      <c r="BJ13" s="354">
        <f t="shared" si="25"/>
        <v>0</v>
      </c>
      <c r="BK13" s="399">
        <f t="shared" si="26"/>
        <v>0</v>
      </c>
      <c r="BL13" s="366">
        <f t="shared" si="27"/>
        <v>-800</v>
      </c>
      <c r="BM13" s="401">
        <f t="shared" si="28"/>
        <v>1</v>
      </c>
      <c r="BN13" s="354" t="str">
        <f t="shared" si="29"/>
        <v>x</v>
      </c>
      <c r="BO13" s="402" t="str">
        <f t="shared" si="30"/>
        <v>x</v>
      </c>
      <c r="BP13" s="354" t="str">
        <f t="shared" si="31"/>
        <v>x</v>
      </c>
      <c r="BQ13" s="403" t="str">
        <f t="shared" si="32"/>
        <v>x</v>
      </c>
      <c r="BR13" s="404"/>
      <c r="BS13" s="63"/>
      <c r="BT13" s="61"/>
      <c r="BU13" s="61"/>
      <c r="BV13" s="61"/>
      <c r="BW13" s="61"/>
      <c r="BX13" s="61"/>
      <c r="BY13" s="408">
        <f t="shared" si="33"/>
        <v>0</v>
      </c>
      <c r="BZ13" s="407">
        <f t="shared" si="34"/>
        <v>0</v>
      </c>
      <c r="CA13" s="369">
        <f t="shared" si="35"/>
        <v>-800</v>
      </c>
      <c r="CB13" s="409">
        <f t="shared" si="36"/>
        <v>1</v>
      </c>
      <c r="CC13" s="64"/>
      <c r="CD13" s="62"/>
      <c r="CE13" s="62"/>
      <c r="CF13" s="62"/>
      <c r="CG13" s="62"/>
      <c r="CH13" s="62"/>
      <c r="CI13" s="410">
        <f t="shared" si="37"/>
        <v>0</v>
      </c>
      <c r="CJ13" s="407">
        <f t="shared" si="38"/>
        <v>0</v>
      </c>
      <c r="CK13" s="369">
        <f t="shared" si="39"/>
        <v>-800</v>
      </c>
      <c r="CL13" s="409">
        <f t="shared" si="40"/>
        <v>1</v>
      </c>
      <c r="CM13" s="410" t="str">
        <f t="shared" si="41"/>
        <v>x</v>
      </c>
      <c r="CN13" s="411" t="str">
        <f t="shared" si="42"/>
        <v>x</v>
      </c>
      <c r="CO13" s="410" t="str">
        <f t="shared" si="43"/>
        <v>x</v>
      </c>
      <c r="CP13" s="412" t="str">
        <f t="shared" si="44"/>
        <v>x</v>
      </c>
      <c r="CQ13" s="404"/>
      <c r="CR13" s="63"/>
      <c r="CS13" s="61"/>
      <c r="CT13" s="61"/>
      <c r="CU13" s="61"/>
      <c r="CV13" s="61"/>
      <c r="CW13" s="61"/>
      <c r="CX13" s="417">
        <f t="shared" si="45"/>
        <v>0</v>
      </c>
      <c r="CY13" s="416">
        <f t="shared" si="46"/>
        <v>0</v>
      </c>
      <c r="CZ13" s="418">
        <f t="shared" si="47"/>
        <v>-800</v>
      </c>
      <c r="DA13" s="419">
        <f t="shared" si="48"/>
        <v>1</v>
      </c>
      <c r="DB13" s="64"/>
      <c r="DC13" s="62"/>
      <c r="DD13" s="62"/>
      <c r="DE13" s="62"/>
      <c r="DF13" s="62"/>
      <c r="DG13" s="62"/>
      <c r="DH13" s="420">
        <f t="shared" si="49"/>
        <v>0</v>
      </c>
      <c r="DI13" s="416">
        <f t="shared" si="50"/>
        <v>0</v>
      </c>
      <c r="DJ13" s="418">
        <f t="shared" si="68"/>
        <v>-800</v>
      </c>
      <c r="DK13" s="419">
        <f t="shared" si="51"/>
        <v>1</v>
      </c>
      <c r="DL13" s="420" t="str">
        <f t="shared" si="52"/>
        <v>x</v>
      </c>
      <c r="DM13" s="421" t="str">
        <f t="shared" si="53"/>
        <v>x</v>
      </c>
      <c r="DN13" s="420" t="str">
        <f t="shared" si="54"/>
        <v>x</v>
      </c>
      <c r="DO13" s="422" t="str">
        <f t="shared" si="55"/>
        <v>x</v>
      </c>
      <c r="DP13" s="404"/>
      <c r="DQ13" s="63"/>
      <c r="DR13" s="61"/>
      <c r="DS13" s="61"/>
      <c r="DT13" s="61"/>
      <c r="DU13" s="61"/>
      <c r="DV13" s="61"/>
      <c r="DW13" s="453">
        <f t="shared" si="56"/>
        <v>0</v>
      </c>
      <c r="DX13" s="452">
        <f t="shared" si="57"/>
        <v>0</v>
      </c>
      <c r="DY13" s="454">
        <f t="shared" si="58"/>
        <v>-800</v>
      </c>
      <c r="DZ13" s="455">
        <f t="shared" si="59"/>
        <v>1</v>
      </c>
      <c r="EA13" s="63"/>
      <c r="EB13" s="61"/>
      <c r="EC13" s="61"/>
      <c r="ED13" s="61"/>
      <c r="EE13" s="61"/>
      <c r="EF13" s="61"/>
      <c r="EG13" s="456">
        <f t="shared" si="60"/>
        <v>0</v>
      </c>
      <c r="EH13" s="452">
        <f t="shared" si="61"/>
        <v>0</v>
      </c>
      <c r="EI13" s="454">
        <f t="shared" si="62"/>
        <v>-800</v>
      </c>
      <c r="EJ13" s="455">
        <f t="shared" si="63"/>
        <v>1</v>
      </c>
      <c r="EK13" s="456" t="str">
        <f t="shared" si="64"/>
        <v>x</v>
      </c>
      <c r="EL13" s="457" t="str">
        <f t="shared" si="65"/>
        <v>x</v>
      </c>
      <c r="EM13" s="456" t="str">
        <f t="shared" si="66"/>
        <v>x</v>
      </c>
      <c r="EN13" s="458" t="str">
        <f t="shared" si="67"/>
        <v>x</v>
      </c>
      <c r="EO13" s="142" t="s">
        <v>152</v>
      </c>
    </row>
    <row r="14" spans="1:145" ht="12.75">
      <c r="A14" s="145">
        <f t="shared" si="0"/>
        <v>9</v>
      </c>
      <c r="B14" s="146">
        <v>9</v>
      </c>
      <c r="C14" s="170"/>
      <c r="D14" s="170"/>
      <c r="E14" s="170"/>
      <c r="I14" s="191">
        <f t="shared" si="1"/>
        <v>9</v>
      </c>
      <c r="J14" s="174">
        <f t="shared" si="2"/>
        <v>1000.009</v>
      </c>
      <c r="K14" s="191">
        <f t="shared" si="3"/>
        <v>9</v>
      </c>
      <c r="L14" s="174">
        <f t="shared" si="4"/>
        <v>1000.009</v>
      </c>
      <c r="M14" s="191">
        <f t="shared" si="5"/>
        <v>9</v>
      </c>
      <c r="N14" s="174">
        <f t="shared" si="6"/>
        <v>1000.009</v>
      </c>
      <c r="O14" s="191">
        <f t="shared" si="7"/>
        <v>9</v>
      </c>
      <c r="P14" s="174">
        <f t="shared" si="8"/>
        <v>1000.009</v>
      </c>
      <c r="W14" s="195" t="str">
        <f t="shared" si="9"/>
        <v>x</v>
      </c>
      <c r="X14" s="167" t="str">
        <f t="shared" si="10"/>
        <v>x</v>
      </c>
      <c r="Y14" s="195" t="str">
        <f t="shared" si="11"/>
        <v>x</v>
      </c>
      <c r="Z14" s="167" t="str">
        <f t="shared" si="12"/>
        <v>x</v>
      </c>
      <c r="AA14" s="195" t="str">
        <f t="shared" si="13"/>
        <v>x</v>
      </c>
      <c r="AB14" s="167" t="str">
        <f t="shared" si="14"/>
        <v>x</v>
      </c>
      <c r="AC14" s="195" t="str">
        <f t="shared" si="15"/>
        <v>x</v>
      </c>
      <c r="AD14" s="167" t="str">
        <f t="shared" si="16"/>
        <v>x</v>
      </c>
      <c r="AK14" s="174" t="str">
        <f t="shared" si="17"/>
        <v>x</v>
      </c>
      <c r="AL14" s="147" t="str">
        <f t="shared" si="18"/>
        <v>x</v>
      </c>
      <c r="AM14" s="1"/>
      <c r="AN14" s="1"/>
      <c r="AO14" s="1"/>
      <c r="AP14" s="1"/>
      <c r="AQ14" s="355" t="str">
        <f t="shared" si="19"/>
        <v>x</v>
      </c>
      <c r="AR14" s="105" t="str">
        <f t="shared" si="20"/>
        <v>x</v>
      </c>
      <c r="AS14" s="404"/>
      <c r="AT14" s="63"/>
      <c r="AU14" s="61"/>
      <c r="AV14" s="61"/>
      <c r="AW14" s="61"/>
      <c r="AX14" s="61"/>
      <c r="AY14" s="61"/>
      <c r="AZ14" s="400">
        <f t="shared" si="21"/>
        <v>0</v>
      </c>
      <c r="BA14" s="399">
        <f t="shared" si="22"/>
        <v>0</v>
      </c>
      <c r="BB14" s="366">
        <f t="shared" si="23"/>
        <v>-800</v>
      </c>
      <c r="BC14" s="401">
        <f t="shared" si="24"/>
        <v>1</v>
      </c>
      <c r="BD14" s="63"/>
      <c r="BE14" s="61"/>
      <c r="BF14" s="61"/>
      <c r="BG14" s="61"/>
      <c r="BH14" s="61"/>
      <c r="BI14" s="61"/>
      <c r="BJ14" s="354">
        <f t="shared" si="25"/>
        <v>0</v>
      </c>
      <c r="BK14" s="399">
        <f t="shared" si="26"/>
        <v>0</v>
      </c>
      <c r="BL14" s="366">
        <f t="shared" si="27"/>
        <v>-800</v>
      </c>
      <c r="BM14" s="401">
        <f t="shared" si="28"/>
        <v>1</v>
      </c>
      <c r="BN14" s="354" t="str">
        <f t="shared" si="29"/>
        <v>x</v>
      </c>
      <c r="BO14" s="402" t="str">
        <f t="shared" si="30"/>
        <v>x</v>
      </c>
      <c r="BP14" s="354" t="str">
        <f t="shared" si="31"/>
        <v>x</v>
      </c>
      <c r="BQ14" s="403" t="str">
        <f t="shared" si="32"/>
        <v>x</v>
      </c>
      <c r="BR14" s="404"/>
      <c r="BS14" s="63"/>
      <c r="BT14" s="61"/>
      <c r="BU14" s="61"/>
      <c r="BV14" s="61"/>
      <c r="BW14" s="61"/>
      <c r="BX14" s="61"/>
      <c r="BY14" s="408">
        <f t="shared" si="33"/>
        <v>0</v>
      </c>
      <c r="BZ14" s="407">
        <f t="shared" si="34"/>
        <v>0</v>
      </c>
      <c r="CA14" s="369">
        <f t="shared" si="35"/>
        <v>-800</v>
      </c>
      <c r="CB14" s="409">
        <f t="shared" si="36"/>
        <v>1</v>
      </c>
      <c r="CC14" s="64"/>
      <c r="CD14" s="62"/>
      <c r="CE14" s="62"/>
      <c r="CF14" s="62"/>
      <c r="CG14" s="62"/>
      <c r="CH14" s="62"/>
      <c r="CI14" s="410">
        <f t="shared" si="37"/>
        <v>0</v>
      </c>
      <c r="CJ14" s="407">
        <f t="shared" si="38"/>
        <v>0</v>
      </c>
      <c r="CK14" s="369">
        <f t="shared" si="39"/>
        <v>-800</v>
      </c>
      <c r="CL14" s="409">
        <f t="shared" si="40"/>
        <v>1</v>
      </c>
      <c r="CM14" s="410" t="str">
        <f t="shared" si="41"/>
        <v>x</v>
      </c>
      <c r="CN14" s="411" t="str">
        <f t="shared" si="42"/>
        <v>x</v>
      </c>
      <c r="CO14" s="410" t="str">
        <f t="shared" si="43"/>
        <v>x</v>
      </c>
      <c r="CP14" s="412" t="str">
        <f t="shared" si="44"/>
        <v>x</v>
      </c>
      <c r="CQ14" s="404"/>
      <c r="CR14" s="63"/>
      <c r="CS14" s="61"/>
      <c r="CT14" s="61"/>
      <c r="CU14" s="61"/>
      <c r="CV14" s="61"/>
      <c r="CW14" s="61"/>
      <c r="CX14" s="417">
        <f t="shared" si="45"/>
        <v>0</v>
      </c>
      <c r="CY14" s="416">
        <f t="shared" si="46"/>
        <v>0</v>
      </c>
      <c r="CZ14" s="418">
        <f t="shared" si="47"/>
        <v>-800</v>
      </c>
      <c r="DA14" s="419">
        <f t="shared" si="48"/>
        <v>1</v>
      </c>
      <c r="DB14" s="64"/>
      <c r="DC14" s="62"/>
      <c r="DD14" s="62"/>
      <c r="DE14" s="62"/>
      <c r="DF14" s="62"/>
      <c r="DG14" s="62"/>
      <c r="DH14" s="420">
        <f t="shared" si="49"/>
        <v>0</v>
      </c>
      <c r="DI14" s="416">
        <f t="shared" si="50"/>
        <v>0</v>
      </c>
      <c r="DJ14" s="418">
        <f t="shared" si="68"/>
        <v>-800</v>
      </c>
      <c r="DK14" s="419">
        <f t="shared" si="51"/>
        <v>1</v>
      </c>
      <c r="DL14" s="420" t="str">
        <f t="shared" si="52"/>
        <v>x</v>
      </c>
      <c r="DM14" s="421" t="str">
        <f t="shared" si="53"/>
        <v>x</v>
      </c>
      <c r="DN14" s="420" t="str">
        <f t="shared" si="54"/>
        <v>x</v>
      </c>
      <c r="DO14" s="422" t="str">
        <f t="shared" si="55"/>
        <v>x</v>
      </c>
      <c r="DP14" s="404"/>
      <c r="DQ14" s="63"/>
      <c r="DR14" s="61"/>
      <c r="DS14" s="61"/>
      <c r="DT14" s="61"/>
      <c r="DU14" s="61"/>
      <c r="DV14" s="61"/>
      <c r="DW14" s="453">
        <f t="shared" si="56"/>
        <v>0</v>
      </c>
      <c r="DX14" s="452">
        <f t="shared" si="57"/>
        <v>0</v>
      </c>
      <c r="DY14" s="454">
        <f t="shared" si="58"/>
        <v>-800</v>
      </c>
      <c r="DZ14" s="455">
        <f t="shared" si="59"/>
        <v>1</v>
      </c>
      <c r="EA14" s="63"/>
      <c r="EB14" s="61"/>
      <c r="EC14" s="61"/>
      <c r="ED14" s="61"/>
      <c r="EE14" s="61"/>
      <c r="EF14" s="61"/>
      <c r="EG14" s="456">
        <f t="shared" si="60"/>
        <v>0</v>
      </c>
      <c r="EH14" s="452">
        <f t="shared" si="61"/>
        <v>0</v>
      </c>
      <c r="EI14" s="454">
        <f t="shared" si="62"/>
        <v>-800</v>
      </c>
      <c r="EJ14" s="455">
        <f t="shared" si="63"/>
        <v>1</v>
      </c>
      <c r="EK14" s="456" t="str">
        <f t="shared" si="64"/>
        <v>x</v>
      </c>
      <c r="EL14" s="457" t="str">
        <f t="shared" si="65"/>
        <v>x</v>
      </c>
      <c r="EM14" s="456" t="str">
        <f t="shared" si="66"/>
        <v>x</v>
      </c>
      <c r="EN14" s="458" t="str">
        <f t="shared" si="67"/>
        <v>x</v>
      </c>
      <c r="EO14" s="142" t="s">
        <v>152</v>
      </c>
    </row>
    <row r="15" spans="1:145" ht="12.75">
      <c r="A15" s="145">
        <f t="shared" si="0"/>
        <v>10</v>
      </c>
      <c r="B15" s="146">
        <v>10</v>
      </c>
      <c r="C15" s="170"/>
      <c r="D15" s="170"/>
      <c r="E15" s="170"/>
      <c r="I15" s="191">
        <f t="shared" si="1"/>
        <v>10</v>
      </c>
      <c r="J15" s="174">
        <f t="shared" si="2"/>
        <v>1000.01</v>
      </c>
      <c r="K15" s="191">
        <f t="shared" si="3"/>
        <v>10</v>
      </c>
      <c r="L15" s="174">
        <f t="shared" si="4"/>
        <v>1000.01</v>
      </c>
      <c r="M15" s="191">
        <f t="shared" si="5"/>
        <v>10</v>
      </c>
      <c r="N15" s="174">
        <f t="shared" si="6"/>
        <v>1000.01</v>
      </c>
      <c r="O15" s="191">
        <f t="shared" si="7"/>
        <v>10</v>
      </c>
      <c r="P15" s="174">
        <f t="shared" si="8"/>
        <v>1000.01</v>
      </c>
      <c r="W15" s="195" t="str">
        <f t="shared" si="9"/>
        <v>x</v>
      </c>
      <c r="X15" s="167" t="str">
        <f t="shared" si="10"/>
        <v>x</v>
      </c>
      <c r="Y15" s="195" t="str">
        <f t="shared" si="11"/>
        <v>x</v>
      </c>
      <c r="Z15" s="167" t="str">
        <f t="shared" si="12"/>
        <v>x</v>
      </c>
      <c r="AA15" s="195" t="str">
        <f t="shared" si="13"/>
        <v>x</v>
      </c>
      <c r="AB15" s="167" t="str">
        <f t="shared" si="14"/>
        <v>x</v>
      </c>
      <c r="AC15" s="195" t="str">
        <f t="shared" si="15"/>
        <v>x</v>
      </c>
      <c r="AD15" s="167" t="str">
        <f t="shared" si="16"/>
        <v>x</v>
      </c>
      <c r="AK15" s="174" t="str">
        <f t="shared" si="17"/>
        <v>x</v>
      </c>
      <c r="AL15" s="147" t="str">
        <f t="shared" si="18"/>
        <v>x</v>
      </c>
      <c r="AM15" s="1"/>
      <c r="AN15" s="1"/>
      <c r="AO15" s="1"/>
      <c r="AP15" s="1"/>
      <c r="AQ15" s="355" t="str">
        <f t="shared" si="19"/>
        <v>x</v>
      </c>
      <c r="AR15" s="105" t="str">
        <f t="shared" si="20"/>
        <v>x</v>
      </c>
      <c r="AS15" s="404"/>
      <c r="AT15" s="63"/>
      <c r="AU15" s="61"/>
      <c r="AV15" s="61"/>
      <c r="AW15" s="61"/>
      <c r="AX15" s="61"/>
      <c r="AY15" s="61"/>
      <c r="AZ15" s="400">
        <f t="shared" si="21"/>
        <v>0</v>
      </c>
      <c r="BA15" s="399">
        <f t="shared" si="22"/>
        <v>0</v>
      </c>
      <c r="BB15" s="366">
        <f t="shared" si="23"/>
        <v>-800</v>
      </c>
      <c r="BC15" s="401">
        <f t="shared" si="24"/>
        <v>1</v>
      </c>
      <c r="BD15" s="63"/>
      <c r="BE15" s="61"/>
      <c r="BF15" s="61"/>
      <c r="BG15" s="61"/>
      <c r="BH15" s="61"/>
      <c r="BI15" s="61"/>
      <c r="BJ15" s="354">
        <f t="shared" si="25"/>
        <v>0</v>
      </c>
      <c r="BK15" s="399">
        <f t="shared" si="26"/>
        <v>0</v>
      </c>
      <c r="BL15" s="366">
        <f t="shared" si="27"/>
        <v>-800</v>
      </c>
      <c r="BM15" s="401">
        <f t="shared" si="28"/>
        <v>1</v>
      </c>
      <c r="BN15" s="354" t="str">
        <f t="shared" si="29"/>
        <v>x</v>
      </c>
      <c r="BO15" s="402" t="str">
        <f t="shared" si="30"/>
        <v>x</v>
      </c>
      <c r="BP15" s="354" t="str">
        <f t="shared" si="31"/>
        <v>x</v>
      </c>
      <c r="BQ15" s="403" t="str">
        <f t="shared" si="32"/>
        <v>x</v>
      </c>
      <c r="BR15" s="404"/>
      <c r="BS15" s="63"/>
      <c r="BT15" s="61"/>
      <c r="BU15" s="61"/>
      <c r="BV15" s="61"/>
      <c r="BW15" s="61"/>
      <c r="BX15" s="61"/>
      <c r="BY15" s="408">
        <f t="shared" si="33"/>
        <v>0</v>
      </c>
      <c r="BZ15" s="407">
        <f t="shared" si="34"/>
        <v>0</v>
      </c>
      <c r="CA15" s="369">
        <f t="shared" si="35"/>
        <v>-800</v>
      </c>
      <c r="CB15" s="409">
        <f t="shared" si="36"/>
        <v>1</v>
      </c>
      <c r="CC15" s="64"/>
      <c r="CD15" s="62"/>
      <c r="CE15" s="62"/>
      <c r="CF15" s="62"/>
      <c r="CG15" s="62"/>
      <c r="CH15" s="62"/>
      <c r="CI15" s="410">
        <f t="shared" si="37"/>
        <v>0</v>
      </c>
      <c r="CJ15" s="407">
        <f t="shared" si="38"/>
        <v>0</v>
      </c>
      <c r="CK15" s="369">
        <f t="shared" si="39"/>
        <v>-800</v>
      </c>
      <c r="CL15" s="409">
        <f t="shared" si="40"/>
        <v>1</v>
      </c>
      <c r="CM15" s="410" t="str">
        <f t="shared" si="41"/>
        <v>x</v>
      </c>
      <c r="CN15" s="411" t="str">
        <f t="shared" si="42"/>
        <v>x</v>
      </c>
      <c r="CO15" s="410" t="str">
        <f t="shared" si="43"/>
        <v>x</v>
      </c>
      <c r="CP15" s="412" t="str">
        <f t="shared" si="44"/>
        <v>x</v>
      </c>
      <c r="CQ15" s="404"/>
      <c r="CR15" s="63"/>
      <c r="CS15" s="61"/>
      <c r="CT15" s="61"/>
      <c r="CU15" s="61"/>
      <c r="CV15" s="61"/>
      <c r="CW15" s="61"/>
      <c r="CX15" s="417">
        <f t="shared" si="45"/>
        <v>0</v>
      </c>
      <c r="CY15" s="416">
        <f t="shared" si="46"/>
        <v>0</v>
      </c>
      <c r="CZ15" s="418">
        <f t="shared" si="47"/>
        <v>-800</v>
      </c>
      <c r="DA15" s="419">
        <f t="shared" si="48"/>
        <v>1</v>
      </c>
      <c r="DB15" s="64"/>
      <c r="DC15" s="62"/>
      <c r="DD15" s="62"/>
      <c r="DE15" s="62"/>
      <c r="DF15" s="62"/>
      <c r="DG15" s="62"/>
      <c r="DH15" s="420">
        <f t="shared" si="49"/>
        <v>0</v>
      </c>
      <c r="DI15" s="416">
        <f t="shared" si="50"/>
        <v>0</v>
      </c>
      <c r="DJ15" s="418">
        <f t="shared" si="68"/>
        <v>-800</v>
      </c>
      <c r="DK15" s="419">
        <f t="shared" si="51"/>
        <v>1</v>
      </c>
      <c r="DL15" s="420" t="str">
        <f t="shared" si="52"/>
        <v>x</v>
      </c>
      <c r="DM15" s="421" t="str">
        <f t="shared" si="53"/>
        <v>x</v>
      </c>
      <c r="DN15" s="420" t="str">
        <f t="shared" si="54"/>
        <v>x</v>
      </c>
      <c r="DO15" s="422" t="str">
        <f t="shared" si="55"/>
        <v>x</v>
      </c>
      <c r="DP15" s="404"/>
      <c r="DQ15" s="63"/>
      <c r="DR15" s="61"/>
      <c r="DS15" s="61"/>
      <c r="DT15" s="61"/>
      <c r="DU15" s="61"/>
      <c r="DV15" s="61"/>
      <c r="DW15" s="453">
        <f t="shared" si="56"/>
        <v>0</v>
      </c>
      <c r="DX15" s="452">
        <f t="shared" si="57"/>
        <v>0</v>
      </c>
      <c r="DY15" s="454">
        <f t="shared" si="58"/>
        <v>-800</v>
      </c>
      <c r="DZ15" s="455">
        <f t="shared" si="59"/>
        <v>1</v>
      </c>
      <c r="EA15" s="63"/>
      <c r="EB15" s="61"/>
      <c r="EC15" s="61"/>
      <c r="ED15" s="61"/>
      <c r="EE15" s="61"/>
      <c r="EF15" s="61"/>
      <c r="EG15" s="456">
        <f t="shared" si="60"/>
        <v>0</v>
      </c>
      <c r="EH15" s="452">
        <f t="shared" si="61"/>
        <v>0</v>
      </c>
      <c r="EI15" s="454">
        <f t="shared" si="62"/>
        <v>-800</v>
      </c>
      <c r="EJ15" s="455">
        <f t="shared" si="63"/>
        <v>1</v>
      </c>
      <c r="EK15" s="456" t="str">
        <f t="shared" si="64"/>
        <v>x</v>
      </c>
      <c r="EL15" s="457" t="str">
        <f t="shared" si="65"/>
        <v>x</v>
      </c>
      <c r="EM15" s="456" t="str">
        <f t="shared" si="66"/>
        <v>x</v>
      </c>
      <c r="EN15" s="458" t="str">
        <f t="shared" si="67"/>
        <v>x</v>
      </c>
      <c r="EO15" s="142" t="s">
        <v>152</v>
      </c>
    </row>
    <row r="16" spans="1:145" ht="12.75">
      <c r="A16" s="145">
        <f t="shared" si="0"/>
        <v>11</v>
      </c>
      <c r="B16" s="146">
        <v>11</v>
      </c>
      <c r="C16" s="170"/>
      <c r="D16" s="170"/>
      <c r="E16" s="170"/>
      <c r="I16" s="191">
        <f t="shared" si="1"/>
        <v>11</v>
      </c>
      <c r="J16" s="174">
        <f t="shared" si="2"/>
        <v>1000.011</v>
      </c>
      <c r="K16" s="191">
        <f t="shared" si="3"/>
        <v>11</v>
      </c>
      <c r="L16" s="174">
        <f t="shared" si="4"/>
        <v>1000.011</v>
      </c>
      <c r="M16" s="191">
        <f t="shared" si="5"/>
        <v>11</v>
      </c>
      <c r="N16" s="174">
        <f t="shared" si="6"/>
        <v>1000.011</v>
      </c>
      <c r="O16" s="191">
        <f t="shared" si="7"/>
        <v>11</v>
      </c>
      <c r="P16" s="174">
        <f t="shared" si="8"/>
        <v>1000.011</v>
      </c>
      <c r="W16" s="195" t="str">
        <f t="shared" si="9"/>
        <v>x</v>
      </c>
      <c r="X16" s="167" t="str">
        <f t="shared" si="10"/>
        <v>x</v>
      </c>
      <c r="Y16" s="195" t="str">
        <f t="shared" si="11"/>
        <v>x</v>
      </c>
      <c r="Z16" s="167" t="str">
        <f t="shared" si="12"/>
        <v>x</v>
      </c>
      <c r="AA16" s="195" t="str">
        <f t="shared" si="13"/>
        <v>x</v>
      </c>
      <c r="AB16" s="167" t="str">
        <f t="shared" si="14"/>
        <v>x</v>
      </c>
      <c r="AC16" s="195" t="str">
        <f t="shared" si="15"/>
        <v>x</v>
      </c>
      <c r="AD16" s="167" t="str">
        <f t="shared" si="16"/>
        <v>x</v>
      </c>
      <c r="AK16" s="174" t="str">
        <f t="shared" si="17"/>
        <v>x</v>
      </c>
      <c r="AL16" s="147" t="str">
        <f t="shared" si="18"/>
        <v>x</v>
      </c>
      <c r="AM16" s="1"/>
      <c r="AN16" s="1"/>
      <c r="AO16" s="1"/>
      <c r="AP16" s="1"/>
      <c r="AQ16" s="355" t="str">
        <f t="shared" si="19"/>
        <v>x</v>
      </c>
      <c r="AR16" s="105" t="str">
        <f t="shared" si="20"/>
        <v>x</v>
      </c>
      <c r="AS16" s="404"/>
      <c r="AT16" s="63"/>
      <c r="AU16" s="61"/>
      <c r="AV16" s="61"/>
      <c r="AW16" s="61"/>
      <c r="AX16" s="61"/>
      <c r="AY16" s="61"/>
      <c r="AZ16" s="400">
        <f t="shared" si="21"/>
        <v>0</v>
      </c>
      <c r="BA16" s="399">
        <f t="shared" si="22"/>
        <v>0</v>
      </c>
      <c r="BB16" s="366">
        <f t="shared" si="23"/>
        <v>-800</v>
      </c>
      <c r="BC16" s="401">
        <f t="shared" si="24"/>
        <v>1</v>
      </c>
      <c r="BD16" s="63"/>
      <c r="BE16" s="61"/>
      <c r="BF16" s="61"/>
      <c r="BG16" s="61"/>
      <c r="BH16" s="61"/>
      <c r="BI16" s="61"/>
      <c r="BJ16" s="354">
        <f t="shared" si="25"/>
        <v>0</v>
      </c>
      <c r="BK16" s="399">
        <f t="shared" si="26"/>
        <v>0</v>
      </c>
      <c r="BL16" s="366">
        <f t="shared" si="27"/>
        <v>-800</v>
      </c>
      <c r="BM16" s="401">
        <f t="shared" si="28"/>
        <v>1</v>
      </c>
      <c r="BN16" s="354" t="str">
        <f t="shared" si="29"/>
        <v>x</v>
      </c>
      <c r="BO16" s="402" t="str">
        <f t="shared" si="30"/>
        <v>x</v>
      </c>
      <c r="BP16" s="354" t="str">
        <f t="shared" si="31"/>
        <v>x</v>
      </c>
      <c r="BQ16" s="403" t="str">
        <f t="shared" si="32"/>
        <v>x</v>
      </c>
      <c r="BR16" s="404"/>
      <c r="BS16" s="63"/>
      <c r="BT16" s="61"/>
      <c r="BU16" s="61"/>
      <c r="BV16" s="61"/>
      <c r="BW16" s="61"/>
      <c r="BX16" s="61"/>
      <c r="BY16" s="408">
        <f t="shared" si="33"/>
        <v>0</v>
      </c>
      <c r="BZ16" s="407">
        <f t="shared" si="34"/>
        <v>0</v>
      </c>
      <c r="CA16" s="369">
        <f t="shared" si="35"/>
        <v>-800</v>
      </c>
      <c r="CB16" s="409">
        <f t="shared" si="36"/>
        <v>1</v>
      </c>
      <c r="CC16" s="63"/>
      <c r="CD16" s="61"/>
      <c r="CE16" s="61"/>
      <c r="CF16" s="61"/>
      <c r="CG16" s="61"/>
      <c r="CH16" s="61"/>
      <c r="CI16" s="410">
        <f t="shared" si="37"/>
        <v>0</v>
      </c>
      <c r="CJ16" s="407">
        <f t="shared" si="38"/>
        <v>0</v>
      </c>
      <c r="CK16" s="369">
        <f t="shared" si="39"/>
        <v>-800</v>
      </c>
      <c r="CL16" s="409">
        <f t="shared" si="40"/>
        <v>1</v>
      </c>
      <c r="CM16" s="410" t="str">
        <f t="shared" si="41"/>
        <v>x</v>
      </c>
      <c r="CN16" s="411" t="str">
        <f t="shared" si="42"/>
        <v>x</v>
      </c>
      <c r="CO16" s="410" t="str">
        <f t="shared" si="43"/>
        <v>x</v>
      </c>
      <c r="CP16" s="412" t="str">
        <f t="shared" si="44"/>
        <v>x</v>
      </c>
      <c r="CQ16" s="404"/>
      <c r="CR16" s="63"/>
      <c r="CS16" s="61"/>
      <c r="CT16" s="61"/>
      <c r="CU16" s="61"/>
      <c r="CV16" s="61"/>
      <c r="CW16" s="61"/>
      <c r="CX16" s="417">
        <f t="shared" si="45"/>
        <v>0</v>
      </c>
      <c r="CY16" s="416">
        <f t="shared" si="46"/>
        <v>0</v>
      </c>
      <c r="CZ16" s="418">
        <f t="shared" si="47"/>
        <v>-800</v>
      </c>
      <c r="DA16" s="419">
        <f t="shared" si="48"/>
        <v>1</v>
      </c>
      <c r="DB16" s="64"/>
      <c r="DC16" s="62"/>
      <c r="DD16" s="62"/>
      <c r="DE16" s="62"/>
      <c r="DF16" s="62"/>
      <c r="DG16" s="62"/>
      <c r="DH16" s="420">
        <f t="shared" si="49"/>
        <v>0</v>
      </c>
      <c r="DI16" s="416">
        <f t="shared" si="50"/>
        <v>0</v>
      </c>
      <c r="DJ16" s="418">
        <f t="shared" si="68"/>
        <v>-800</v>
      </c>
      <c r="DK16" s="419">
        <f t="shared" si="51"/>
        <v>1</v>
      </c>
      <c r="DL16" s="420" t="str">
        <f t="shared" si="52"/>
        <v>x</v>
      </c>
      <c r="DM16" s="421" t="str">
        <f t="shared" si="53"/>
        <v>x</v>
      </c>
      <c r="DN16" s="420" t="str">
        <f t="shared" si="54"/>
        <v>x</v>
      </c>
      <c r="DO16" s="422" t="str">
        <f t="shared" si="55"/>
        <v>x</v>
      </c>
      <c r="DP16" s="404"/>
      <c r="DQ16" s="63"/>
      <c r="DR16" s="61"/>
      <c r="DS16" s="61"/>
      <c r="DT16" s="61"/>
      <c r="DU16" s="61"/>
      <c r="DV16" s="61"/>
      <c r="DW16" s="453">
        <f t="shared" si="56"/>
        <v>0</v>
      </c>
      <c r="DX16" s="452">
        <f t="shared" si="57"/>
        <v>0</v>
      </c>
      <c r="DY16" s="454">
        <f t="shared" si="58"/>
        <v>-800</v>
      </c>
      <c r="DZ16" s="455">
        <f t="shared" si="59"/>
        <v>1</v>
      </c>
      <c r="EA16" s="63"/>
      <c r="EB16" s="61"/>
      <c r="EC16" s="61"/>
      <c r="ED16" s="61"/>
      <c r="EE16" s="61"/>
      <c r="EF16" s="61"/>
      <c r="EG16" s="456">
        <f t="shared" si="60"/>
        <v>0</v>
      </c>
      <c r="EH16" s="452">
        <f t="shared" si="61"/>
        <v>0</v>
      </c>
      <c r="EI16" s="454">
        <f t="shared" si="62"/>
        <v>-800</v>
      </c>
      <c r="EJ16" s="455">
        <f t="shared" si="63"/>
        <v>1</v>
      </c>
      <c r="EK16" s="456" t="str">
        <f t="shared" si="64"/>
        <v>x</v>
      </c>
      <c r="EL16" s="457" t="str">
        <f t="shared" si="65"/>
        <v>x</v>
      </c>
      <c r="EM16" s="456" t="str">
        <f t="shared" si="66"/>
        <v>x</v>
      </c>
      <c r="EN16" s="458" t="str">
        <f t="shared" si="67"/>
        <v>x</v>
      </c>
      <c r="EO16" s="142" t="s">
        <v>152</v>
      </c>
    </row>
    <row r="17" spans="1:145" ht="12.75">
      <c r="A17" s="145">
        <f t="shared" si="0"/>
        <v>12</v>
      </c>
      <c r="B17" s="146">
        <v>12</v>
      </c>
      <c r="C17" s="170"/>
      <c r="D17" s="170"/>
      <c r="E17" s="170"/>
      <c r="I17" s="191">
        <f t="shared" si="1"/>
        <v>12</v>
      </c>
      <c r="J17" s="174">
        <f t="shared" si="2"/>
        <v>1000.012</v>
      </c>
      <c r="K17" s="191">
        <f t="shared" si="3"/>
        <v>12</v>
      </c>
      <c r="L17" s="174">
        <f t="shared" si="4"/>
        <v>1000.012</v>
      </c>
      <c r="M17" s="191">
        <f t="shared" si="5"/>
        <v>12</v>
      </c>
      <c r="N17" s="174">
        <f t="shared" si="6"/>
        <v>1000.012</v>
      </c>
      <c r="O17" s="191">
        <f t="shared" si="7"/>
        <v>12</v>
      </c>
      <c r="P17" s="174">
        <f t="shared" si="8"/>
        <v>1000.012</v>
      </c>
      <c r="W17" s="195" t="str">
        <f t="shared" si="9"/>
        <v>x</v>
      </c>
      <c r="X17" s="167" t="str">
        <f t="shared" si="10"/>
        <v>x</v>
      </c>
      <c r="Y17" s="195" t="str">
        <f t="shared" si="11"/>
        <v>x</v>
      </c>
      <c r="Z17" s="167" t="str">
        <f t="shared" si="12"/>
        <v>x</v>
      </c>
      <c r="AA17" s="195" t="str">
        <f t="shared" si="13"/>
        <v>x</v>
      </c>
      <c r="AB17" s="167" t="str">
        <f t="shared" si="14"/>
        <v>x</v>
      </c>
      <c r="AC17" s="195" t="str">
        <f t="shared" si="15"/>
        <v>x</v>
      </c>
      <c r="AD17" s="167" t="str">
        <f t="shared" si="16"/>
        <v>x</v>
      </c>
      <c r="AK17" s="174" t="str">
        <f t="shared" si="17"/>
        <v>x</v>
      </c>
      <c r="AL17" s="147" t="str">
        <f t="shared" si="18"/>
        <v>x</v>
      </c>
      <c r="AM17" s="1"/>
      <c r="AN17" s="1"/>
      <c r="AO17" s="1"/>
      <c r="AP17" s="1"/>
      <c r="AQ17" s="355" t="str">
        <f t="shared" si="19"/>
        <v>x</v>
      </c>
      <c r="AR17" s="105" t="str">
        <f t="shared" si="20"/>
        <v>x</v>
      </c>
      <c r="AS17" s="404"/>
      <c r="AT17" s="63"/>
      <c r="AU17" s="61"/>
      <c r="AV17" s="61"/>
      <c r="AW17" s="61"/>
      <c r="AX17" s="61"/>
      <c r="AY17" s="61"/>
      <c r="AZ17" s="400">
        <f t="shared" si="21"/>
        <v>0</v>
      </c>
      <c r="BA17" s="399">
        <f t="shared" si="22"/>
        <v>0</v>
      </c>
      <c r="BB17" s="366">
        <f t="shared" si="23"/>
        <v>-800</v>
      </c>
      <c r="BC17" s="401">
        <f t="shared" si="24"/>
        <v>1</v>
      </c>
      <c r="BD17" s="63"/>
      <c r="BE17" s="61"/>
      <c r="BF17" s="61"/>
      <c r="BG17" s="61"/>
      <c r="BH17" s="61"/>
      <c r="BI17" s="61"/>
      <c r="BJ17" s="354">
        <f t="shared" si="25"/>
        <v>0</v>
      </c>
      <c r="BK17" s="399">
        <f t="shared" si="26"/>
        <v>0</v>
      </c>
      <c r="BL17" s="366">
        <f t="shared" si="27"/>
        <v>-800</v>
      </c>
      <c r="BM17" s="401">
        <f t="shared" si="28"/>
        <v>1</v>
      </c>
      <c r="BN17" s="354" t="str">
        <f t="shared" si="29"/>
        <v>x</v>
      </c>
      <c r="BO17" s="402" t="str">
        <f t="shared" si="30"/>
        <v>x</v>
      </c>
      <c r="BP17" s="354" t="str">
        <f t="shared" si="31"/>
        <v>x</v>
      </c>
      <c r="BQ17" s="403" t="str">
        <f t="shared" si="32"/>
        <v>x</v>
      </c>
      <c r="BR17" s="404"/>
      <c r="BS17" s="63"/>
      <c r="BT17" s="61"/>
      <c r="BU17" s="61"/>
      <c r="BV17" s="61"/>
      <c r="BW17" s="61"/>
      <c r="BX17" s="61"/>
      <c r="BY17" s="408">
        <f t="shared" si="33"/>
        <v>0</v>
      </c>
      <c r="BZ17" s="407">
        <f t="shared" si="34"/>
        <v>0</v>
      </c>
      <c r="CA17" s="369">
        <f t="shared" si="35"/>
        <v>-800</v>
      </c>
      <c r="CB17" s="409">
        <f t="shared" si="36"/>
        <v>1</v>
      </c>
      <c r="CC17" s="64"/>
      <c r="CD17" s="62"/>
      <c r="CE17" s="62"/>
      <c r="CF17" s="62"/>
      <c r="CG17" s="62"/>
      <c r="CH17" s="62"/>
      <c r="CI17" s="410">
        <f t="shared" si="37"/>
        <v>0</v>
      </c>
      <c r="CJ17" s="407">
        <f t="shared" si="38"/>
        <v>0</v>
      </c>
      <c r="CK17" s="369">
        <f t="shared" si="39"/>
        <v>-800</v>
      </c>
      <c r="CL17" s="409">
        <f t="shared" si="40"/>
        <v>1</v>
      </c>
      <c r="CM17" s="410" t="str">
        <f t="shared" si="41"/>
        <v>x</v>
      </c>
      <c r="CN17" s="411" t="str">
        <f t="shared" si="42"/>
        <v>x</v>
      </c>
      <c r="CO17" s="410" t="str">
        <f t="shared" si="43"/>
        <v>x</v>
      </c>
      <c r="CP17" s="412" t="str">
        <f t="shared" si="44"/>
        <v>x</v>
      </c>
      <c r="CQ17" s="404"/>
      <c r="CR17" s="63"/>
      <c r="CS17" s="61"/>
      <c r="CT17" s="61"/>
      <c r="CU17" s="61"/>
      <c r="CV17" s="61"/>
      <c r="CW17" s="61"/>
      <c r="CX17" s="417">
        <f t="shared" si="45"/>
        <v>0</v>
      </c>
      <c r="CY17" s="416">
        <f t="shared" si="46"/>
        <v>0</v>
      </c>
      <c r="CZ17" s="418">
        <f t="shared" si="47"/>
        <v>-800</v>
      </c>
      <c r="DA17" s="419">
        <f t="shared" si="48"/>
        <v>1</v>
      </c>
      <c r="DB17" s="64"/>
      <c r="DC17" s="62"/>
      <c r="DD17" s="62"/>
      <c r="DE17" s="62"/>
      <c r="DF17" s="62"/>
      <c r="DG17" s="62"/>
      <c r="DH17" s="420">
        <f t="shared" si="49"/>
        <v>0</v>
      </c>
      <c r="DI17" s="416">
        <f t="shared" si="50"/>
        <v>0</v>
      </c>
      <c r="DJ17" s="418">
        <f t="shared" si="68"/>
        <v>-800</v>
      </c>
      <c r="DK17" s="419">
        <f t="shared" si="51"/>
        <v>1</v>
      </c>
      <c r="DL17" s="420" t="str">
        <f t="shared" si="52"/>
        <v>x</v>
      </c>
      <c r="DM17" s="421" t="str">
        <f t="shared" si="53"/>
        <v>x</v>
      </c>
      <c r="DN17" s="420" t="str">
        <f t="shared" si="54"/>
        <v>x</v>
      </c>
      <c r="DO17" s="422" t="str">
        <f t="shared" si="55"/>
        <v>x</v>
      </c>
      <c r="DP17" s="404"/>
      <c r="DQ17" s="63"/>
      <c r="DR17" s="61"/>
      <c r="DS17" s="61"/>
      <c r="DT17" s="61"/>
      <c r="DU17" s="61"/>
      <c r="DV17" s="61"/>
      <c r="DW17" s="453">
        <f t="shared" si="56"/>
        <v>0</v>
      </c>
      <c r="DX17" s="452">
        <f t="shared" si="57"/>
        <v>0</v>
      </c>
      <c r="DY17" s="454">
        <f t="shared" si="58"/>
        <v>-800</v>
      </c>
      <c r="DZ17" s="455">
        <f t="shared" si="59"/>
        <v>1</v>
      </c>
      <c r="EA17" s="63"/>
      <c r="EB17" s="61"/>
      <c r="EC17" s="61"/>
      <c r="ED17" s="61"/>
      <c r="EE17" s="61"/>
      <c r="EF17" s="61"/>
      <c r="EG17" s="456">
        <f t="shared" si="60"/>
        <v>0</v>
      </c>
      <c r="EH17" s="452">
        <f t="shared" si="61"/>
        <v>0</v>
      </c>
      <c r="EI17" s="454">
        <f t="shared" si="62"/>
        <v>-800</v>
      </c>
      <c r="EJ17" s="455">
        <f t="shared" si="63"/>
        <v>1</v>
      </c>
      <c r="EK17" s="456" t="str">
        <f t="shared" si="64"/>
        <v>x</v>
      </c>
      <c r="EL17" s="457" t="str">
        <f t="shared" si="65"/>
        <v>x</v>
      </c>
      <c r="EM17" s="456" t="str">
        <f t="shared" si="66"/>
        <v>x</v>
      </c>
      <c r="EN17" s="458" t="str">
        <f t="shared" si="67"/>
        <v>x</v>
      </c>
      <c r="EO17" s="142" t="s">
        <v>152</v>
      </c>
    </row>
    <row r="18" spans="1:145" ht="12.75">
      <c r="A18" s="145">
        <f t="shared" si="0"/>
        <v>13</v>
      </c>
      <c r="B18" s="146">
        <v>13</v>
      </c>
      <c r="C18" s="170"/>
      <c r="D18" s="170"/>
      <c r="E18" s="170"/>
      <c r="I18" s="191">
        <f t="shared" si="1"/>
        <v>13</v>
      </c>
      <c r="J18" s="174">
        <f t="shared" si="2"/>
        <v>1000.013</v>
      </c>
      <c r="K18" s="191">
        <f t="shared" si="3"/>
        <v>13</v>
      </c>
      <c r="L18" s="174">
        <f t="shared" si="4"/>
        <v>1000.013</v>
      </c>
      <c r="M18" s="191">
        <f t="shared" si="5"/>
        <v>13</v>
      </c>
      <c r="N18" s="174">
        <f t="shared" si="6"/>
        <v>1000.013</v>
      </c>
      <c r="O18" s="191">
        <f t="shared" si="7"/>
        <v>13</v>
      </c>
      <c r="P18" s="174">
        <f t="shared" si="8"/>
        <v>1000.013</v>
      </c>
      <c r="W18" s="195" t="str">
        <f t="shared" si="9"/>
        <v>x</v>
      </c>
      <c r="X18" s="167" t="str">
        <f t="shared" si="10"/>
        <v>x</v>
      </c>
      <c r="Y18" s="195" t="str">
        <f t="shared" si="11"/>
        <v>x</v>
      </c>
      <c r="Z18" s="167" t="str">
        <f t="shared" si="12"/>
        <v>x</v>
      </c>
      <c r="AA18" s="195" t="str">
        <f t="shared" si="13"/>
        <v>x</v>
      </c>
      <c r="AB18" s="167" t="str">
        <f t="shared" si="14"/>
        <v>x</v>
      </c>
      <c r="AC18" s="195" t="str">
        <f t="shared" si="15"/>
        <v>x</v>
      </c>
      <c r="AD18" s="167" t="str">
        <f t="shared" si="16"/>
        <v>x</v>
      </c>
      <c r="AK18" s="174" t="str">
        <f t="shared" si="17"/>
        <v>x</v>
      </c>
      <c r="AL18" s="147" t="str">
        <f t="shared" si="18"/>
        <v>x</v>
      </c>
      <c r="AM18" s="1"/>
      <c r="AN18" s="1"/>
      <c r="AO18" s="1"/>
      <c r="AP18" s="1"/>
      <c r="AQ18" s="355" t="str">
        <f t="shared" si="19"/>
        <v>x</v>
      </c>
      <c r="AR18" s="105" t="str">
        <f t="shared" si="20"/>
        <v>x</v>
      </c>
      <c r="AS18" s="404"/>
      <c r="AT18" s="63"/>
      <c r="AU18" s="61"/>
      <c r="AV18" s="61"/>
      <c r="AW18" s="61"/>
      <c r="AX18" s="61"/>
      <c r="AY18" s="61"/>
      <c r="AZ18" s="400">
        <f t="shared" si="21"/>
        <v>0</v>
      </c>
      <c r="BA18" s="399">
        <f t="shared" si="22"/>
        <v>0</v>
      </c>
      <c r="BB18" s="366">
        <f t="shared" si="23"/>
        <v>-800</v>
      </c>
      <c r="BC18" s="401">
        <f t="shared" si="24"/>
        <v>1</v>
      </c>
      <c r="BD18" s="63"/>
      <c r="BE18" s="61"/>
      <c r="BF18" s="61"/>
      <c r="BG18" s="61"/>
      <c r="BH18" s="61"/>
      <c r="BI18" s="61"/>
      <c r="BJ18" s="354">
        <f t="shared" si="25"/>
        <v>0</v>
      </c>
      <c r="BK18" s="399">
        <f t="shared" si="26"/>
        <v>0</v>
      </c>
      <c r="BL18" s="366">
        <f t="shared" si="27"/>
        <v>-800</v>
      </c>
      <c r="BM18" s="401">
        <f t="shared" si="28"/>
        <v>1</v>
      </c>
      <c r="BN18" s="354" t="str">
        <f t="shared" si="29"/>
        <v>x</v>
      </c>
      <c r="BO18" s="402" t="str">
        <f t="shared" si="30"/>
        <v>x</v>
      </c>
      <c r="BP18" s="354" t="str">
        <f t="shared" si="31"/>
        <v>x</v>
      </c>
      <c r="BQ18" s="403" t="str">
        <f t="shared" si="32"/>
        <v>x</v>
      </c>
      <c r="BR18" s="404"/>
      <c r="BS18" s="63"/>
      <c r="BT18" s="61"/>
      <c r="BU18" s="61"/>
      <c r="BV18" s="61"/>
      <c r="BW18" s="61"/>
      <c r="BX18" s="61"/>
      <c r="BY18" s="408">
        <f t="shared" si="33"/>
        <v>0</v>
      </c>
      <c r="BZ18" s="407">
        <f t="shared" si="34"/>
        <v>0</v>
      </c>
      <c r="CA18" s="369">
        <f t="shared" si="35"/>
        <v>-800</v>
      </c>
      <c r="CB18" s="409">
        <f t="shared" si="36"/>
        <v>1</v>
      </c>
      <c r="CC18" s="64"/>
      <c r="CD18" s="62"/>
      <c r="CE18" s="62"/>
      <c r="CF18" s="62"/>
      <c r="CG18" s="62"/>
      <c r="CH18" s="62"/>
      <c r="CI18" s="410">
        <f t="shared" si="37"/>
        <v>0</v>
      </c>
      <c r="CJ18" s="407">
        <f t="shared" si="38"/>
        <v>0</v>
      </c>
      <c r="CK18" s="369">
        <f t="shared" si="39"/>
        <v>-800</v>
      </c>
      <c r="CL18" s="409">
        <f t="shared" si="40"/>
        <v>1</v>
      </c>
      <c r="CM18" s="410" t="str">
        <f t="shared" si="41"/>
        <v>x</v>
      </c>
      <c r="CN18" s="411" t="str">
        <f t="shared" si="42"/>
        <v>x</v>
      </c>
      <c r="CO18" s="410" t="str">
        <f t="shared" si="43"/>
        <v>x</v>
      </c>
      <c r="CP18" s="412" t="str">
        <f t="shared" si="44"/>
        <v>x</v>
      </c>
      <c r="CQ18" s="404"/>
      <c r="CR18" s="63"/>
      <c r="CS18" s="61"/>
      <c r="CT18" s="61"/>
      <c r="CU18" s="61"/>
      <c r="CV18" s="61"/>
      <c r="CW18" s="61"/>
      <c r="CX18" s="417">
        <f t="shared" si="45"/>
        <v>0</v>
      </c>
      <c r="CY18" s="416">
        <f t="shared" si="46"/>
        <v>0</v>
      </c>
      <c r="CZ18" s="418">
        <f t="shared" si="47"/>
        <v>-800</v>
      </c>
      <c r="DA18" s="419">
        <f t="shared" si="48"/>
        <v>1</v>
      </c>
      <c r="DB18" s="64"/>
      <c r="DC18" s="62"/>
      <c r="DD18" s="62"/>
      <c r="DE18" s="62"/>
      <c r="DF18" s="62"/>
      <c r="DG18" s="62"/>
      <c r="DH18" s="420">
        <f t="shared" si="49"/>
        <v>0</v>
      </c>
      <c r="DI18" s="416">
        <f t="shared" si="50"/>
        <v>0</v>
      </c>
      <c r="DJ18" s="418">
        <f t="shared" si="68"/>
        <v>-800</v>
      </c>
      <c r="DK18" s="419">
        <f t="shared" si="51"/>
        <v>1</v>
      </c>
      <c r="DL18" s="420" t="str">
        <f t="shared" si="52"/>
        <v>x</v>
      </c>
      <c r="DM18" s="421" t="str">
        <f t="shared" si="53"/>
        <v>x</v>
      </c>
      <c r="DN18" s="420" t="str">
        <f t="shared" si="54"/>
        <v>x</v>
      </c>
      <c r="DO18" s="422" t="str">
        <f t="shared" si="55"/>
        <v>x</v>
      </c>
      <c r="DP18" s="404"/>
      <c r="DQ18" s="63"/>
      <c r="DR18" s="61"/>
      <c r="DS18" s="61"/>
      <c r="DT18" s="61"/>
      <c r="DU18" s="61"/>
      <c r="DV18" s="61"/>
      <c r="DW18" s="453">
        <f t="shared" si="56"/>
        <v>0</v>
      </c>
      <c r="DX18" s="452">
        <f t="shared" si="57"/>
        <v>0</v>
      </c>
      <c r="DY18" s="454">
        <f t="shared" si="58"/>
        <v>-800</v>
      </c>
      <c r="DZ18" s="455">
        <f t="shared" si="59"/>
        <v>1</v>
      </c>
      <c r="EA18" s="63"/>
      <c r="EB18" s="61"/>
      <c r="EC18" s="61"/>
      <c r="ED18" s="61"/>
      <c r="EE18" s="61"/>
      <c r="EF18" s="61"/>
      <c r="EG18" s="456">
        <f t="shared" si="60"/>
        <v>0</v>
      </c>
      <c r="EH18" s="452">
        <f t="shared" si="61"/>
        <v>0</v>
      </c>
      <c r="EI18" s="454">
        <f t="shared" si="62"/>
        <v>-800</v>
      </c>
      <c r="EJ18" s="455">
        <f t="shared" si="63"/>
        <v>1</v>
      </c>
      <c r="EK18" s="456" t="str">
        <f t="shared" si="64"/>
        <v>x</v>
      </c>
      <c r="EL18" s="457" t="str">
        <f t="shared" si="65"/>
        <v>x</v>
      </c>
      <c r="EM18" s="456" t="str">
        <f t="shared" si="66"/>
        <v>x</v>
      </c>
      <c r="EN18" s="458" t="str">
        <f t="shared" si="67"/>
        <v>x</v>
      </c>
      <c r="EO18" s="142" t="s">
        <v>152</v>
      </c>
    </row>
    <row r="19" spans="1:145" ht="12.75">
      <c r="A19" s="145">
        <f t="shared" si="0"/>
        <v>14</v>
      </c>
      <c r="B19" s="146">
        <v>14</v>
      </c>
      <c r="C19" s="170"/>
      <c r="D19" s="170"/>
      <c r="E19" s="170"/>
      <c r="I19" s="191">
        <f t="shared" si="1"/>
        <v>14</v>
      </c>
      <c r="J19" s="174">
        <f t="shared" si="2"/>
        <v>1000.014</v>
      </c>
      <c r="K19" s="191">
        <f t="shared" si="3"/>
        <v>14</v>
      </c>
      <c r="L19" s="174">
        <f t="shared" si="4"/>
        <v>1000.014</v>
      </c>
      <c r="M19" s="191">
        <f t="shared" si="5"/>
        <v>14</v>
      </c>
      <c r="N19" s="174">
        <f t="shared" si="6"/>
        <v>1000.014</v>
      </c>
      <c r="O19" s="191">
        <f t="shared" si="7"/>
        <v>14</v>
      </c>
      <c r="P19" s="174">
        <f t="shared" si="8"/>
        <v>1000.014</v>
      </c>
      <c r="W19" s="195" t="str">
        <f t="shared" si="9"/>
        <v>x</v>
      </c>
      <c r="X19" s="167" t="str">
        <f t="shared" si="10"/>
        <v>x</v>
      </c>
      <c r="Y19" s="195" t="str">
        <f t="shared" si="11"/>
        <v>x</v>
      </c>
      <c r="Z19" s="167" t="str">
        <f t="shared" si="12"/>
        <v>x</v>
      </c>
      <c r="AA19" s="195" t="str">
        <f t="shared" si="13"/>
        <v>x</v>
      </c>
      <c r="AB19" s="167" t="str">
        <f t="shared" si="14"/>
        <v>x</v>
      </c>
      <c r="AC19" s="195" t="str">
        <f t="shared" si="15"/>
        <v>x</v>
      </c>
      <c r="AD19" s="167" t="str">
        <f t="shared" si="16"/>
        <v>x</v>
      </c>
      <c r="AK19" s="174" t="str">
        <f t="shared" si="17"/>
        <v>x</v>
      </c>
      <c r="AL19" s="147" t="str">
        <f t="shared" si="18"/>
        <v>x</v>
      </c>
      <c r="AM19" s="1"/>
      <c r="AN19" s="1"/>
      <c r="AO19" s="1"/>
      <c r="AP19" s="1"/>
      <c r="AQ19" s="355" t="str">
        <f t="shared" si="19"/>
        <v>x</v>
      </c>
      <c r="AR19" s="105" t="str">
        <f t="shared" si="20"/>
        <v>x</v>
      </c>
      <c r="AS19" s="404"/>
      <c r="AT19" s="63"/>
      <c r="AU19" s="61"/>
      <c r="AV19" s="61"/>
      <c r="AW19" s="61"/>
      <c r="AX19" s="61"/>
      <c r="AY19" s="61"/>
      <c r="AZ19" s="400">
        <f t="shared" si="21"/>
        <v>0</v>
      </c>
      <c r="BA19" s="399">
        <f t="shared" si="22"/>
        <v>0</v>
      </c>
      <c r="BB19" s="366">
        <f t="shared" si="23"/>
        <v>-800</v>
      </c>
      <c r="BC19" s="401">
        <f t="shared" si="24"/>
        <v>1</v>
      </c>
      <c r="BD19" s="63"/>
      <c r="BE19" s="61"/>
      <c r="BF19" s="61"/>
      <c r="BG19" s="61"/>
      <c r="BH19" s="61"/>
      <c r="BI19" s="61"/>
      <c r="BJ19" s="354">
        <f t="shared" si="25"/>
        <v>0</v>
      </c>
      <c r="BK19" s="399">
        <f t="shared" si="26"/>
        <v>0</v>
      </c>
      <c r="BL19" s="366">
        <f t="shared" si="27"/>
        <v>-800</v>
      </c>
      <c r="BM19" s="401">
        <f t="shared" si="28"/>
        <v>1</v>
      </c>
      <c r="BN19" s="354" t="str">
        <f t="shared" si="29"/>
        <v>x</v>
      </c>
      <c r="BO19" s="402" t="str">
        <f t="shared" si="30"/>
        <v>x</v>
      </c>
      <c r="BP19" s="354" t="str">
        <f t="shared" si="31"/>
        <v>x</v>
      </c>
      <c r="BQ19" s="403" t="str">
        <f t="shared" si="32"/>
        <v>x</v>
      </c>
      <c r="BR19" s="404"/>
      <c r="BS19" s="63"/>
      <c r="BT19" s="61"/>
      <c r="BU19" s="61"/>
      <c r="BV19" s="61"/>
      <c r="BW19" s="61"/>
      <c r="BX19" s="61"/>
      <c r="BY19" s="408">
        <f t="shared" si="33"/>
        <v>0</v>
      </c>
      <c r="BZ19" s="407">
        <f t="shared" si="34"/>
        <v>0</v>
      </c>
      <c r="CA19" s="369">
        <f t="shared" si="35"/>
        <v>-800</v>
      </c>
      <c r="CB19" s="409">
        <f t="shared" si="36"/>
        <v>1</v>
      </c>
      <c r="CC19" s="64"/>
      <c r="CD19" s="62"/>
      <c r="CE19" s="62"/>
      <c r="CF19" s="62"/>
      <c r="CG19" s="62"/>
      <c r="CH19" s="62"/>
      <c r="CI19" s="410">
        <f t="shared" si="37"/>
        <v>0</v>
      </c>
      <c r="CJ19" s="407">
        <f t="shared" si="38"/>
        <v>0</v>
      </c>
      <c r="CK19" s="369">
        <f t="shared" si="39"/>
        <v>-800</v>
      </c>
      <c r="CL19" s="409">
        <f t="shared" si="40"/>
        <v>1</v>
      </c>
      <c r="CM19" s="410" t="str">
        <f t="shared" si="41"/>
        <v>x</v>
      </c>
      <c r="CN19" s="411" t="str">
        <f t="shared" si="42"/>
        <v>x</v>
      </c>
      <c r="CO19" s="410" t="str">
        <f t="shared" si="43"/>
        <v>x</v>
      </c>
      <c r="CP19" s="412" t="str">
        <f t="shared" si="44"/>
        <v>x</v>
      </c>
      <c r="CQ19" s="404"/>
      <c r="CR19" s="63"/>
      <c r="CS19" s="61"/>
      <c r="CT19" s="61"/>
      <c r="CU19" s="61"/>
      <c r="CV19" s="61"/>
      <c r="CW19" s="61"/>
      <c r="CX19" s="417">
        <f t="shared" si="45"/>
        <v>0</v>
      </c>
      <c r="CY19" s="416">
        <f t="shared" si="46"/>
        <v>0</v>
      </c>
      <c r="CZ19" s="418">
        <f t="shared" si="47"/>
        <v>-800</v>
      </c>
      <c r="DA19" s="419">
        <f t="shared" si="48"/>
        <v>1</v>
      </c>
      <c r="DB19" s="64"/>
      <c r="DC19" s="62"/>
      <c r="DD19" s="62"/>
      <c r="DE19" s="62"/>
      <c r="DF19" s="62"/>
      <c r="DG19" s="62"/>
      <c r="DH19" s="420">
        <f t="shared" si="49"/>
        <v>0</v>
      </c>
      <c r="DI19" s="416">
        <f t="shared" si="50"/>
        <v>0</v>
      </c>
      <c r="DJ19" s="418">
        <f t="shared" si="68"/>
        <v>-800</v>
      </c>
      <c r="DK19" s="419">
        <f t="shared" si="51"/>
        <v>1</v>
      </c>
      <c r="DL19" s="420" t="str">
        <f t="shared" si="52"/>
        <v>x</v>
      </c>
      <c r="DM19" s="421" t="str">
        <f t="shared" si="53"/>
        <v>x</v>
      </c>
      <c r="DN19" s="420" t="str">
        <f t="shared" si="54"/>
        <v>x</v>
      </c>
      <c r="DO19" s="422" t="str">
        <f t="shared" si="55"/>
        <v>x</v>
      </c>
      <c r="DP19" s="404"/>
      <c r="DQ19" s="63"/>
      <c r="DR19" s="61"/>
      <c r="DS19" s="61"/>
      <c r="DT19" s="61"/>
      <c r="DU19" s="61"/>
      <c r="DV19" s="61"/>
      <c r="DW19" s="453">
        <f t="shared" si="56"/>
        <v>0</v>
      </c>
      <c r="DX19" s="452">
        <f t="shared" si="57"/>
        <v>0</v>
      </c>
      <c r="DY19" s="454">
        <f t="shared" si="58"/>
        <v>-800</v>
      </c>
      <c r="DZ19" s="455">
        <f t="shared" si="59"/>
        <v>1</v>
      </c>
      <c r="EA19" s="63"/>
      <c r="EB19" s="61"/>
      <c r="EC19" s="61"/>
      <c r="ED19" s="61"/>
      <c r="EE19" s="61"/>
      <c r="EF19" s="61"/>
      <c r="EG19" s="456">
        <f t="shared" si="60"/>
        <v>0</v>
      </c>
      <c r="EH19" s="452">
        <f t="shared" si="61"/>
        <v>0</v>
      </c>
      <c r="EI19" s="454">
        <f t="shared" si="62"/>
        <v>-800</v>
      </c>
      <c r="EJ19" s="455">
        <f t="shared" si="63"/>
        <v>1</v>
      </c>
      <c r="EK19" s="456" t="str">
        <f t="shared" si="64"/>
        <v>x</v>
      </c>
      <c r="EL19" s="457" t="str">
        <f t="shared" si="65"/>
        <v>x</v>
      </c>
      <c r="EM19" s="456" t="str">
        <f t="shared" si="66"/>
        <v>x</v>
      </c>
      <c r="EN19" s="458" t="str">
        <f t="shared" si="67"/>
        <v>x</v>
      </c>
      <c r="EO19" s="142" t="s">
        <v>152</v>
      </c>
    </row>
    <row r="20" spans="1:145" ht="12.75">
      <c r="A20" s="145">
        <f t="shared" si="0"/>
        <v>15</v>
      </c>
      <c r="B20" s="146">
        <v>15</v>
      </c>
      <c r="C20" s="170"/>
      <c r="D20" s="170"/>
      <c r="E20" s="170"/>
      <c r="I20" s="191">
        <f t="shared" si="1"/>
        <v>15</v>
      </c>
      <c r="J20" s="174">
        <f t="shared" si="2"/>
        <v>1000.015</v>
      </c>
      <c r="K20" s="191">
        <f t="shared" si="3"/>
        <v>15</v>
      </c>
      <c r="L20" s="174">
        <f t="shared" si="4"/>
        <v>1000.015</v>
      </c>
      <c r="M20" s="191">
        <f t="shared" si="5"/>
        <v>15</v>
      </c>
      <c r="N20" s="174">
        <f t="shared" si="6"/>
        <v>1000.015</v>
      </c>
      <c r="O20" s="191">
        <f t="shared" si="7"/>
        <v>15</v>
      </c>
      <c r="P20" s="174">
        <f t="shared" si="8"/>
        <v>1000.015</v>
      </c>
      <c r="W20" s="195" t="str">
        <f t="shared" si="9"/>
        <v>x</v>
      </c>
      <c r="X20" s="167" t="str">
        <f t="shared" si="10"/>
        <v>x</v>
      </c>
      <c r="Y20" s="195" t="str">
        <f t="shared" si="11"/>
        <v>x</v>
      </c>
      <c r="Z20" s="167" t="str">
        <f t="shared" si="12"/>
        <v>x</v>
      </c>
      <c r="AA20" s="195" t="str">
        <f t="shared" si="13"/>
        <v>x</v>
      </c>
      <c r="AB20" s="167" t="str">
        <f t="shared" si="14"/>
        <v>x</v>
      </c>
      <c r="AC20" s="195" t="str">
        <f t="shared" si="15"/>
        <v>x</v>
      </c>
      <c r="AD20" s="167" t="str">
        <f t="shared" si="16"/>
        <v>x</v>
      </c>
      <c r="AK20" s="174" t="str">
        <f t="shared" si="17"/>
        <v>x</v>
      </c>
      <c r="AL20" s="147" t="str">
        <f t="shared" si="18"/>
        <v>x</v>
      </c>
      <c r="AM20" s="1"/>
      <c r="AN20" s="1"/>
      <c r="AO20" s="1"/>
      <c r="AP20" s="1"/>
      <c r="AQ20" s="355" t="str">
        <f t="shared" si="19"/>
        <v>x</v>
      </c>
      <c r="AR20" s="105" t="str">
        <f t="shared" si="20"/>
        <v>x</v>
      </c>
      <c r="AS20" s="404"/>
      <c r="AT20" s="63"/>
      <c r="AU20" s="61"/>
      <c r="AV20" s="61"/>
      <c r="AW20" s="61"/>
      <c r="AX20" s="61"/>
      <c r="AY20" s="61"/>
      <c r="AZ20" s="400">
        <f t="shared" si="21"/>
        <v>0</v>
      </c>
      <c r="BA20" s="399">
        <f t="shared" si="22"/>
        <v>0</v>
      </c>
      <c r="BB20" s="366">
        <f t="shared" si="23"/>
        <v>-800</v>
      </c>
      <c r="BC20" s="401">
        <f t="shared" si="24"/>
        <v>1</v>
      </c>
      <c r="BD20" s="63"/>
      <c r="BE20" s="61"/>
      <c r="BF20" s="61"/>
      <c r="BG20" s="61"/>
      <c r="BH20" s="61"/>
      <c r="BI20" s="61"/>
      <c r="BJ20" s="354">
        <f t="shared" si="25"/>
        <v>0</v>
      </c>
      <c r="BK20" s="399">
        <f t="shared" si="26"/>
        <v>0</v>
      </c>
      <c r="BL20" s="366">
        <f t="shared" si="27"/>
        <v>-800</v>
      </c>
      <c r="BM20" s="401">
        <f t="shared" si="28"/>
        <v>1</v>
      </c>
      <c r="BN20" s="354" t="str">
        <f t="shared" si="29"/>
        <v>x</v>
      </c>
      <c r="BO20" s="402" t="str">
        <f t="shared" si="30"/>
        <v>x</v>
      </c>
      <c r="BP20" s="354" t="str">
        <f t="shared" si="31"/>
        <v>x</v>
      </c>
      <c r="BQ20" s="403" t="str">
        <f t="shared" si="32"/>
        <v>x</v>
      </c>
      <c r="BR20" s="404"/>
      <c r="BS20" s="63"/>
      <c r="BT20" s="61"/>
      <c r="BU20" s="61"/>
      <c r="BV20" s="61"/>
      <c r="BW20" s="61"/>
      <c r="BX20" s="61"/>
      <c r="BY20" s="408">
        <f t="shared" si="33"/>
        <v>0</v>
      </c>
      <c r="BZ20" s="407">
        <f t="shared" si="34"/>
        <v>0</v>
      </c>
      <c r="CA20" s="369">
        <f t="shared" si="35"/>
        <v>-800</v>
      </c>
      <c r="CB20" s="409">
        <f t="shared" si="36"/>
        <v>1</v>
      </c>
      <c r="CC20" s="64"/>
      <c r="CD20" s="62"/>
      <c r="CE20" s="62"/>
      <c r="CF20" s="62"/>
      <c r="CG20" s="62"/>
      <c r="CH20" s="62"/>
      <c r="CI20" s="410">
        <f t="shared" si="37"/>
        <v>0</v>
      </c>
      <c r="CJ20" s="407">
        <f t="shared" si="38"/>
        <v>0</v>
      </c>
      <c r="CK20" s="369">
        <f t="shared" si="39"/>
        <v>-800</v>
      </c>
      <c r="CL20" s="409">
        <f t="shared" si="40"/>
        <v>1</v>
      </c>
      <c r="CM20" s="410" t="str">
        <f t="shared" si="41"/>
        <v>x</v>
      </c>
      <c r="CN20" s="411" t="str">
        <f t="shared" si="42"/>
        <v>x</v>
      </c>
      <c r="CO20" s="410" t="str">
        <f t="shared" si="43"/>
        <v>x</v>
      </c>
      <c r="CP20" s="412" t="str">
        <f t="shared" si="44"/>
        <v>x</v>
      </c>
      <c r="CQ20" s="404"/>
      <c r="CR20" s="63"/>
      <c r="CS20" s="61"/>
      <c r="CT20" s="61"/>
      <c r="CU20" s="61"/>
      <c r="CV20" s="61"/>
      <c r="CW20" s="61"/>
      <c r="CX20" s="417">
        <f t="shared" si="45"/>
        <v>0</v>
      </c>
      <c r="CY20" s="416">
        <f t="shared" si="46"/>
        <v>0</v>
      </c>
      <c r="CZ20" s="418">
        <f t="shared" si="47"/>
        <v>-800</v>
      </c>
      <c r="DA20" s="419">
        <f t="shared" si="48"/>
        <v>1</v>
      </c>
      <c r="DB20" s="64"/>
      <c r="DC20" s="62"/>
      <c r="DD20" s="62"/>
      <c r="DE20" s="62"/>
      <c r="DF20" s="62"/>
      <c r="DG20" s="62"/>
      <c r="DH20" s="420">
        <f t="shared" si="49"/>
        <v>0</v>
      </c>
      <c r="DI20" s="416">
        <f t="shared" si="50"/>
        <v>0</v>
      </c>
      <c r="DJ20" s="418">
        <f t="shared" si="68"/>
        <v>-800</v>
      </c>
      <c r="DK20" s="419">
        <f t="shared" si="51"/>
        <v>1</v>
      </c>
      <c r="DL20" s="420" t="str">
        <f t="shared" si="52"/>
        <v>x</v>
      </c>
      <c r="DM20" s="421" t="str">
        <f t="shared" si="53"/>
        <v>x</v>
      </c>
      <c r="DN20" s="420" t="str">
        <f t="shared" si="54"/>
        <v>x</v>
      </c>
      <c r="DO20" s="422" t="str">
        <f t="shared" si="55"/>
        <v>x</v>
      </c>
      <c r="DP20" s="404"/>
      <c r="DQ20" s="63"/>
      <c r="DR20" s="61"/>
      <c r="DS20" s="61"/>
      <c r="DT20" s="61"/>
      <c r="DU20" s="61"/>
      <c r="DV20" s="61"/>
      <c r="DW20" s="453">
        <f t="shared" si="56"/>
        <v>0</v>
      </c>
      <c r="DX20" s="452">
        <f t="shared" si="57"/>
        <v>0</v>
      </c>
      <c r="DY20" s="454">
        <f t="shared" si="58"/>
        <v>-800</v>
      </c>
      <c r="DZ20" s="455">
        <f t="shared" si="59"/>
        <v>1</v>
      </c>
      <c r="EA20" s="63"/>
      <c r="EB20" s="61"/>
      <c r="EC20" s="61"/>
      <c r="ED20" s="61"/>
      <c r="EE20" s="61"/>
      <c r="EF20" s="61"/>
      <c r="EG20" s="456">
        <f t="shared" si="60"/>
        <v>0</v>
      </c>
      <c r="EH20" s="452">
        <f t="shared" si="61"/>
        <v>0</v>
      </c>
      <c r="EI20" s="454">
        <f t="shared" si="62"/>
        <v>-800</v>
      </c>
      <c r="EJ20" s="455">
        <f t="shared" si="63"/>
        <v>1</v>
      </c>
      <c r="EK20" s="456" t="str">
        <f t="shared" si="64"/>
        <v>x</v>
      </c>
      <c r="EL20" s="457" t="str">
        <f t="shared" si="65"/>
        <v>x</v>
      </c>
      <c r="EM20" s="456" t="str">
        <f t="shared" si="66"/>
        <v>x</v>
      </c>
      <c r="EN20" s="458" t="str">
        <f t="shared" si="67"/>
        <v>x</v>
      </c>
      <c r="EO20" s="142" t="s">
        <v>152</v>
      </c>
    </row>
    <row r="21" spans="1:145" ht="12.75">
      <c r="A21" s="145">
        <f t="shared" si="0"/>
        <v>16</v>
      </c>
      <c r="B21" s="146">
        <v>16</v>
      </c>
      <c r="C21" s="170"/>
      <c r="D21" s="170"/>
      <c r="E21" s="170"/>
      <c r="I21" s="191">
        <f t="shared" si="1"/>
        <v>16</v>
      </c>
      <c r="J21" s="174">
        <f t="shared" si="2"/>
        <v>1000.016</v>
      </c>
      <c r="K21" s="191">
        <f t="shared" si="3"/>
        <v>16</v>
      </c>
      <c r="L21" s="174">
        <f t="shared" si="4"/>
        <v>1000.016</v>
      </c>
      <c r="M21" s="191">
        <f t="shared" si="5"/>
        <v>16</v>
      </c>
      <c r="N21" s="174">
        <f t="shared" si="6"/>
        <v>1000.016</v>
      </c>
      <c r="O21" s="191">
        <f t="shared" si="7"/>
        <v>16</v>
      </c>
      <c r="P21" s="174">
        <f t="shared" si="8"/>
        <v>1000.016</v>
      </c>
      <c r="W21" s="195" t="str">
        <f t="shared" si="9"/>
        <v>x</v>
      </c>
      <c r="X21" s="167" t="str">
        <f t="shared" si="10"/>
        <v>x</v>
      </c>
      <c r="Y21" s="195" t="str">
        <f t="shared" si="11"/>
        <v>x</v>
      </c>
      <c r="Z21" s="167" t="str">
        <f t="shared" si="12"/>
        <v>x</v>
      </c>
      <c r="AA21" s="195" t="str">
        <f t="shared" si="13"/>
        <v>x</v>
      </c>
      <c r="AB21" s="167" t="str">
        <f t="shared" si="14"/>
        <v>x</v>
      </c>
      <c r="AC21" s="195" t="str">
        <f t="shared" si="15"/>
        <v>x</v>
      </c>
      <c r="AD21" s="167" t="str">
        <f t="shared" si="16"/>
        <v>x</v>
      </c>
      <c r="AK21" s="174" t="str">
        <f t="shared" si="17"/>
        <v>x</v>
      </c>
      <c r="AL21" s="147" t="str">
        <f t="shared" si="18"/>
        <v>x</v>
      </c>
      <c r="AM21" s="1"/>
      <c r="AN21" s="1"/>
      <c r="AO21" s="1"/>
      <c r="AP21" s="1"/>
      <c r="AQ21" s="355" t="str">
        <f t="shared" si="19"/>
        <v>x</v>
      </c>
      <c r="AR21" s="105" t="str">
        <f t="shared" si="20"/>
        <v>x</v>
      </c>
      <c r="AS21" s="404"/>
      <c r="AT21" s="63"/>
      <c r="AU21" s="61"/>
      <c r="AV21" s="61"/>
      <c r="AW21" s="61"/>
      <c r="AX21" s="61"/>
      <c r="AY21" s="61"/>
      <c r="AZ21" s="400">
        <f t="shared" si="21"/>
        <v>0</v>
      </c>
      <c r="BA21" s="399">
        <f t="shared" si="22"/>
        <v>0</v>
      </c>
      <c r="BB21" s="366">
        <f t="shared" si="23"/>
        <v>-800</v>
      </c>
      <c r="BC21" s="401">
        <f t="shared" si="24"/>
        <v>1</v>
      </c>
      <c r="BD21" s="63"/>
      <c r="BE21" s="61"/>
      <c r="BF21" s="61"/>
      <c r="BG21" s="61"/>
      <c r="BH21" s="61"/>
      <c r="BI21" s="61"/>
      <c r="BJ21" s="354">
        <f t="shared" si="25"/>
        <v>0</v>
      </c>
      <c r="BK21" s="399">
        <f t="shared" si="26"/>
        <v>0</v>
      </c>
      <c r="BL21" s="366">
        <f t="shared" si="27"/>
        <v>-800</v>
      </c>
      <c r="BM21" s="401">
        <f t="shared" si="28"/>
        <v>1</v>
      </c>
      <c r="BN21" s="354" t="str">
        <f t="shared" si="29"/>
        <v>x</v>
      </c>
      <c r="BO21" s="402" t="str">
        <f t="shared" si="30"/>
        <v>x</v>
      </c>
      <c r="BP21" s="354" t="str">
        <f t="shared" si="31"/>
        <v>x</v>
      </c>
      <c r="BQ21" s="403" t="str">
        <f t="shared" si="32"/>
        <v>x</v>
      </c>
      <c r="BR21" s="404"/>
      <c r="BS21" s="63"/>
      <c r="BT21" s="61"/>
      <c r="BU21" s="61"/>
      <c r="BV21" s="61"/>
      <c r="BW21" s="61"/>
      <c r="BX21" s="61"/>
      <c r="BY21" s="408">
        <f t="shared" si="33"/>
        <v>0</v>
      </c>
      <c r="BZ21" s="407">
        <f t="shared" si="34"/>
        <v>0</v>
      </c>
      <c r="CA21" s="369">
        <f t="shared" si="35"/>
        <v>-800</v>
      </c>
      <c r="CB21" s="409">
        <f t="shared" si="36"/>
        <v>1</v>
      </c>
      <c r="CC21" s="64"/>
      <c r="CD21" s="62"/>
      <c r="CE21" s="62"/>
      <c r="CF21" s="62"/>
      <c r="CG21" s="62"/>
      <c r="CH21" s="62"/>
      <c r="CI21" s="410">
        <f t="shared" si="37"/>
        <v>0</v>
      </c>
      <c r="CJ21" s="407">
        <f t="shared" si="38"/>
        <v>0</v>
      </c>
      <c r="CK21" s="369">
        <f t="shared" si="39"/>
        <v>-800</v>
      </c>
      <c r="CL21" s="409">
        <f t="shared" si="40"/>
        <v>1</v>
      </c>
      <c r="CM21" s="410" t="str">
        <f t="shared" si="41"/>
        <v>x</v>
      </c>
      <c r="CN21" s="411" t="str">
        <f t="shared" si="42"/>
        <v>x</v>
      </c>
      <c r="CO21" s="410" t="str">
        <f t="shared" si="43"/>
        <v>x</v>
      </c>
      <c r="CP21" s="412" t="str">
        <f t="shared" si="44"/>
        <v>x</v>
      </c>
      <c r="CQ21" s="404"/>
      <c r="CR21" s="63"/>
      <c r="CS21" s="61"/>
      <c r="CT21" s="61"/>
      <c r="CU21" s="61"/>
      <c r="CV21" s="61"/>
      <c r="CW21" s="61"/>
      <c r="CX21" s="417">
        <f t="shared" si="45"/>
        <v>0</v>
      </c>
      <c r="CY21" s="416">
        <f t="shared" si="46"/>
        <v>0</v>
      </c>
      <c r="CZ21" s="418">
        <f t="shared" si="47"/>
        <v>-800</v>
      </c>
      <c r="DA21" s="419">
        <f t="shared" si="48"/>
        <v>1</v>
      </c>
      <c r="DB21" s="64"/>
      <c r="DC21" s="62"/>
      <c r="DD21" s="62"/>
      <c r="DE21" s="62"/>
      <c r="DF21" s="62"/>
      <c r="DG21" s="62"/>
      <c r="DH21" s="420">
        <f t="shared" si="49"/>
        <v>0</v>
      </c>
      <c r="DI21" s="416">
        <f t="shared" si="50"/>
        <v>0</v>
      </c>
      <c r="DJ21" s="418">
        <f t="shared" si="68"/>
        <v>-800</v>
      </c>
      <c r="DK21" s="419">
        <f t="shared" si="51"/>
        <v>1</v>
      </c>
      <c r="DL21" s="420" t="str">
        <f t="shared" si="52"/>
        <v>x</v>
      </c>
      <c r="DM21" s="421" t="str">
        <f t="shared" si="53"/>
        <v>x</v>
      </c>
      <c r="DN21" s="420" t="str">
        <f t="shared" si="54"/>
        <v>x</v>
      </c>
      <c r="DO21" s="422" t="str">
        <f t="shared" si="55"/>
        <v>x</v>
      </c>
      <c r="DP21" s="404"/>
      <c r="DQ21" s="63"/>
      <c r="DR21" s="61"/>
      <c r="DS21" s="61"/>
      <c r="DT21" s="61"/>
      <c r="DU21" s="61"/>
      <c r="DV21" s="61"/>
      <c r="DW21" s="453">
        <f t="shared" si="56"/>
        <v>0</v>
      </c>
      <c r="DX21" s="452">
        <f t="shared" si="57"/>
        <v>0</v>
      </c>
      <c r="DY21" s="454">
        <f t="shared" si="58"/>
        <v>-800</v>
      </c>
      <c r="DZ21" s="455">
        <f t="shared" si="59"/>
        <v>1</v>
      </c>
      <c r="EA21" s="63"/>
      <c r="EB21" s="61"/>
      <c r="EC21" s="61"/>
      <c r="ED21" s="61"/>
      <c r="EE21" s="61"/>
      <c r="EF21" s="61"/>
      <c r="EG21" s="456">
        <f t="shared" si="60"/>
        <v>0</v>
      </c>
      <c r="EH21" s="452">
        <f t="shared" si="61"/>
        <v>0</v>
      </c>
      <c r="EI21" s="454">
        <f t="shared" si="62"/>
        <v>-800</v>
      </c>
      <c r="EJ21" s="455">
        <f t="shared" si="63"/>
        <v>1</v>
      </c>
      <c r="EK21" s="456" t="str">
        <f t="shared" si="64"/>
        <v>x</v>
      </c>
      <c r="EL21" s="457" t="str">
        <f t="shared" si="65"/>
        <v>x</v>
      </c>
      <c r="EM21" s="456" t="str">
        <f t="shared" si="66"/>
        <v>x</v>
      </c>
      <c r="EN21" s="458" t="str">
        <f t="shared" si="67"/>
        <v>x</v>
      </c>
      <c r="EO21" s="142" t="s">
        <v>152</v>
      </c>
    </row>
    <row r="22" spans="1:145" ht="12.75">
      <c r="A22" s="145">
        <f t="shared" si="0"/>
        <v>17</v>
      </c>
      <c r="B22" s="146">
        <v>17</v>
      </c>
      <c r="C22" s="170"/>
      <c r="D22" s="170"/>
      <c r="E22" s="170"/>
      <c r="I22" s="191">
        <f t="shared" si="1"/>
        <v>17</v>
      </c>
      <c r="J22" s="174">
        <f t="shared" si="2"/>
        <v>1000.017</v>
      </c>
      <c r="K22" s="191">
        <f t="shared" si="3"/>
        <v>17</v>
      </c>
      <c r="L22" s="174">
        <f t="shared" si="4"/>
        <v>1000.017</v>
      </c>
      <c r="M22" s="191">
        <f t="shared" si="5"/>
        <v>17</v>
      </c>
      <c r="N22" s="174">
        <f t="shared" si="6"/>
        <v>1000.017</v>
      </c>
      <c r="O22" s="191">
        <f t="shared" si="7"/>
        <v>17</v>
      </c>
      <c r="P22" s="174">
        <f t="shared" si="8"/>
        <v>1000.017</v>
      </c>
      <c r="W22" s="195" t="str">
        <f t="shared" si="9"/>
        <v>x</v>
      </c>
      <c r="X22" s="167" t="str">
        <f t="shared" si="10"/>
        <v>x</v>
      </c>
      <c r="Y22" s="195" t="str">
        <f t="shared" si="11"/>
        <v>x</v>
      </c>
      <c r="Z22" s="167" t="str">
        <f t="shared" si="12"/>
        <v>x</v>
      </c>
      <c r="AA22" s="195" t="str">
        <f t="shared" si="13"/>
        <v>x</v>
      </c>
      <c r="AB22" s="167" t="str">
        <f t="shared" si="14"/>
        <v>x</v>
      </c>
      <c r="AC22" s="195" t="str">
        <f t="shared" si="15"/>
        <v>x</v>
      </c>
      <c r="AD22" s="167" t="str">
        <f t="shared" si="16"/>
        <v>x</v>
      </c>
      <c r="AK22" s="174" t="str">
        <f t="shared" si="17"/>
        <v>x</v>
      </c>
      <c r="AL22" s="147" t="str">
        <f t="shared" si="18"/>
        <v>x</v>
      </c>
      <c r="AM22" s="1"/>
      <c r="AN22" s="1"/>
      <c r="AO22" s="1"/>
      <c r="AP22" s="1"/>
      <c r="AQ22" s="355" t="str">
        <f t="shared" si="19"/>
        <v>x</v>
      </c>
      <c r="AR22" s="105" t="str">
        <f t="shared" si="20"/>
        <v>x</v>
      </c>
      <c r="AS22" s="404"/>
      <c r="AT22" s="63"/>
      <c r="AU22" s="61"/>
      <c r="AV22" s="61"/>
      <c r="AW22" s="61"/>
      <c r="AX22" s="61"/>
      <c r="AY22" s="61"/>
      <c r="AZ22" s="400">
        <f t="shared" si="21"/>
        <v>0</v>
      </c>
      <c r="BA22" s="399">
        <f t="shared" si="22"/>
        <v>0</v>
      </c>
      <c r="BB22" s="366">
        <f t="shared" si="23"/>
        <v>-800</v>
      </c>
      <c r="BC22" s="401">
        <f t="shared" si="24"/>
        <v>1</v>
      </c>
      <c r="BD22" s="63"/>
      <c r="BE22" s="61"/>
      <c r="BF22" s="61"/>
      <c r="BG22" s="61"/>
      <c r="BH22" s="61"/>
      <c r="BI22" s="61"/>
      <c r="BJ22" s="354">
        <f t="shared" si="25"/>
        <v>0</v>
      </c>
      <c r="BK22" s="399">
        <f t="shared" si="26"/>
        <v>0</v>
      </c>
      <c r="BL22" s="366">
        <f t="shared" si="27"/>
        <v>-800</v>
      </c>
      <c r="BM22" s="401">
        <f t="shared" si="28"/>
        <v>1</v>
      </c>
      <c r="BN22" s="354" t="str">
        <f t="shared" si="29"/>
        <v>x</v>
      </c>
      <c r="BO22" s="402" t="str">
        <f t="shared" si="30"/>
        <v>x</v>
      </c>
      <c r="BP22" s="354" t="str">
        <f t="shared" si="31"/>
        <v>x</v>
      </c>
      <c r="BQ22" s="403" t="str">
        <f t="shared" si="32"/>
        <v>x</v>
      </c>
      <c r="BR22" s="404"/>
      <c r="BS22" s="63"/>
      <c r="BT22" s="61"/>
      <c r="BU22" s="61"/>
      <c r="BV22" s="61"/>
      <c r="BW22" s="61"/>
      <c r="BX22" s="61"/>
      <c r="BY22" s="408">
        <f t="shared" si="33"/>
        <v>0</v>
      </c>
      <c r="BZ22" s="407">
        <f t="shared" si="34"/>
        <v>0</v>
      </c>
      <c r="CA22" s="369">
        <f t="shared" si="35"/>
        <v>-800</v>
      </c>
      <c r="CB22" s="409">
        <f t="shared" si="36"/>
        <v>1</v>
      </c>
      <c r="CC22" s="64"/>
      <c r="CD22" s="62"/>
      <c r="CE22" s="62"/>
      <c r="CF22" s="62"/>
      <c r="CG22" s="62"/>
      <c r="CH22" s="62"/>
      <c r="CI22" s="410">
        <f t="shared" si="37"/>
        <v>0</v>
      </c>
      <c r="CJ22" s="407">
        <f t="shared" si="38"/>
        <v>0</v>
      </c>
      <c r="CK22" s="369">
        <f t="shared" si="39"/>
        <v>-800</v>
      </c>
      <c r="CL22" s="409">
        <f t="shared" si="40"/>
        <v>1</v>
      </c>
      <c r="CM22" s="410" t="str">
        <f t="shared" si="41"/>
        <v>x</v>
      </c>
      <c r="CN22" s="411" t="str">
        <f t="shared" si="42"/>
        <v>x</v>
      </c>
      <c r="CO22" s="410" t="str">
        <f t="shared" si="43"/>
        <v>x</v>
      </c>
      <c r="CP22" s="412" t="str">
        <f t="shared" si="44"/>
        <v>x</v>
      </c>
      <c r="CQ22" s="404"/>
      <c r="CR22" s="63"/>
      <c r="CS22" s="61"/>
      <c r="CT22" s="61"/>
      <c r="CU22" s="61"/>
      <c r="CV22" s="61"/>
      <c r="CW22" s="61"/>
      <c r="CX22" s="417">
        <f t="shared" si="45"/>
        <v>0</v>
      </c>
      <c r="CY22" s="416">
        <f t="shared" si="46"/>
        <v>0</v>
      </c>
      <c r="CZ22" s="418">
        <f t="shared" si="47"/>
        <v>-800</v>
      </c>
      <c r="DA22" s="419">
        <f t="shared" si="48"/>
        <v>1</v>
      </c>
      <c r="DB22" s="64"/>
      <c r="DC22" s="62"/>
      <c r="DD22" s="62"/>
      <c r="DE22" s="62"/>
      <c r="DF22" s="62"/>
      <c r="DG22" s="62"/>
      <c r="DH22" s="420">
        <f t="shared" si="49"/>
        <v>0</v>
      </c>
      <c r="DI22" s="416">
        <f t="shared" si="50"/>
        <v>0</v>
      </c>
      <c r="DJ22" s="418">
        <f t="shared" si="68"/>
        <v>-800</v>
      </c>
      <c r="DK22" s="419">
        <f t="shared" si="51"/>
        <v>1</v>
      </c>
      <c r="DL22" s="420" t="str">
        <f t="shared" si="52"/>
        <v>x</v>
      </c>
      <c r="DM22" s="421" t="str">
        <f t="shared" si="53"/>
        <v>x</v>
      </c>
      <c r="DN22" s="420" t="str">
        <f t="shared" si="54"/>
        <v>x</v>
      </c>
      <c r="DO22" s="422" t="str">
        <f t="shared" si="55"/>
        <v>x</v>
      </c>
      <c r="DP22" s="404"/>
      <c r="DQ22" s="63"/>
      <c r="DR22" s="61"/>
      <c r="DS22" s="61"/>
      <c r="DT22" s="61"/>
      <c r="DU22" s="61"/>
      <c r="DV22" s="61"/>
      <c r="DW22" s="453">
        <f t="shared" si="56"/>
        <v>0</v>
      </c>
      <c r="DX22" s="452">
        <f t="shared" si="57"/>
        <v>0</v>
      </c>
      <c r="DY22" s="454">
        <f t="shared" si="58"/>
        <v>-800</v>
      </c>
      <c r="DZ22" s="455">
        <f t="shared" si="59"/>
        <v>1</v>
      </c>
      <c r="EA22" s="63"/>
      <c r="EB22" s="61"/>
      <c r="EC22" s="61"/>
      <c r="ED22" s="61"/>
      <c r="EE22" s="61"/>
      <c r="EF22" s="61"/>
      <c r="EG22" s="456">
        <f t="shared" si="60"/>
        <v>0</v>
      </c>
      <c r="EH22" s="452">
        <f t="shared" si="61"/>
        <v>0</v>
      </c>
      <c r="EI22" s="454">
        <f t="shared" si="62"/>
        <v>-800</v>
      </c>
      <c r="EJ22" s="455">
        <f t="shared" si="63"/>
        <v>1</v>
      </c>
      <c r="EK22" s="456" t="str">
        <f t="shared" si="64"/>
        <v>x</v>
      </c>
      <c r="EL22" s="457" t="str">
        <f t="shared" si="65"/>
        <v>x</v>
      </c>
      <c r="EM22" s="456" t="str">
        <f t="shared" si="66"/>
        <v>x</v>
      </c>
      <c r="EN22" s="458" t="str">
        <f t="shared" si="67"/>
        <v>x</v>
      </c>
      <c r="EO22" s="142" t="s">
        <v>152</v>
      </c>
    </row>
    <row r="23" spans="1:145" ht="12.75">
      <c r="A23" s="145">
        <f t="shared" si="0"/>
        <v>18</v>
      </c>
      <c r="B23" s="146">
        <v>18</v>
      </c>
      <c r="C23" s="170"/>
      <c r="D23" s="170"/>
      <c r="E23" s="170"/>
      <c r="I23" s="191">
        <f t="shared" si="1"/>
        <v>18</v>
      </c>
      <c r="J23" s="174">
        <f t="shared" si="2"/>
        <v>1000.018</v>
      </c>
      <c r="K23" s="191">
        <f t="shared" si="3"/>
        <v>18</v>
      </c>
      <c r="L23" s="174">
        <f t="shared" si="4"/>
        <v>1000.018</v>
      </c>
      <c r="M23" s="191">
        <f t="shared" si="5"/>
        <v>18</v>
      </c>
      <c r="N23" s="174">
        <f t="shared" si="6"/>
        <v>1000.018</v>
      </c>
      <c r="O23" s="191">
        <f t="shared" si="7"/>
        <v>18</v>
      </c>
      <c r="P23" s="174">
        <f t="shared" si="8"/>
        <v>1000.018</v>
      </c>
      <c r="W23" s="195" t="str">
        <f t="shared" si="9"/>
        <v>x</v>
      </c>
      <c r="X23" s="167" t="str">
        <f t="shared" si="10"/>
        <v>x</v>
      </c>
      <c r="Y23" s="195" t="str">
        <f t="shared" si="11"/>
        <v>x</v>
      </c>
      <c r="Z23" s="167" t="str">
        <f t="shared" si="12"/>
        <v>x</v>
      </c>
      <c r="AA23" s="195" t="str">
        <f t="shared" si="13"/>
        <v>x</v>
      </c>
      <c r="AB23" s="167" t="str">
        <f t="shared" si="14"/>
        <v>x</v>
      </c>
      <c r="AC23" s="195" t="str">
        <f t="shared" si="15"/>
        <v>x</v>
      </c>
      <c r="AD23" s="167" t="str">
        <f t="shared" si="16"/>
        <v>x</v>
      </c>
      <c r="AK23" s="174" t="str">
        <f t="shared" si="17"/>
        <v>x</v>
      </c>
      <c r="AL23" s="147" t="str">
        <f t="shared" si="18"/>
        <v>x</v>
      </c>
      <c r="AM23" s="1"/>
      <c r="AN23" s="1"/>
      <c r="AO23" s="1"/>
      <c r="AP23" s="1"/>
      <c r="AQ23" s="355" t="str">
        <f t="shared" si="19"/>
        <v>x</v>
      </c>
      <c r="AR23" s="105" t="str">
        <f t="shared" si="20"/>
        <v>x</v>
      </c>
      <c r="AS23" s="404"/>
      <c r="AT23" s="63"/>
      <c r="AU23" s="61"/>
      <c r="AV23" s="61"/>
      <c r="AW23" s="61"/>
      <c r="AX23" s="61"/>
      <c r="AY23" s="61"/>
      <c r="AZ23" s="400">
        <f t="shared" si="21"/>
        <v>0</v>
      </c>
      <c r="BA23" s="399">
        <f t="shared" si="22"/>
        <v>0</v>
      </c>
      <c r="BB23" s="366">
        <f t="shared" si="23"/>
        <v>-800</v>
      </c>
      <c r="BC23" s="401">
        <f t="shared" si="24"/>
        <v>1</v>
      </c>
      <c r="BD23" s="63"/>
      <c r="BE23" s="61"/>
      <c r="BF23" s="61"/>
      <c r="BG23" s="61"/>
      <c r="BH23" s="61"/>
      <c r="BI23" s="61"/>
      <c r="BJ23" s="354">
        <f t="shared" si="25"/>
        <v>0</v>
      </c>
      <c r="BK23" s="399">
        <f t="shared" si="26"/>
        <v>0</v>
      </c>
      <c r="BL23" s="366">
        <f t="shared" si="27"/>
        <v>-800</v>
      </c>
      <c r="BM23" s="401">
        <f t="shared" si="28"/>
        <v>1</v>
      </c>
      <c r="BN23" s="354" t="str">
        <f t="shared" si="29"/>
        <v>x</v>
      </c>
      <c r="BO23" s="402" t="str">
        <f t="shared" si="30"/>
        <v>x</v>
      </c>
      <c r="BP23" s="354" t="str">
        <f t="shared" si="31"/>
        <v>x</v>
      </c>
      <c r="BQ23" s="403" t="str">
        <f t="shared" si="32"/>
        <v>x</v>
      </c>
      <c r="BR23" s="404"/>
      <c r="BS23" s="63"/>
      <c r="BT23" s="61"/>
      <c r="BU23" s="61"/>
      <c r="BV23" s="61"/>
      <c r="BW23" s="61"/>
      <c r="BX23" s="61"/>
      <c r="BY23" s="408">
        <f t="shared" si="33"/>
        <v>0</v>
      </c>
      <c r="BZ23" s="407">
        <f t="shared" si="34"/>
        <v>0</v>
      </c>
      <c r="CA23" s="369">
        <f t="shared" si="35"/>
        <v>-800</v>
      </c>
      <c r="CB23" s="409">
        <f t="shared" si="36"/>
        <v>1</v>
      </c>
      <c r="CC23" s="64"/>
      <c r="CD23" s="62"/>
      <c r="CE23" s="62"/>
      <c r="CF23" s="62"/>
      <c r="CG23" s="62"/>
      <c r="CH23" s="62"/>
      <c r="CI23" s="410">
        <f t="shared" si="37"/>
        <v>0</v>
      </c>
      <c r="CJ23" s="407">
        <f t="shared" si="38"/>
        <v>0</v>
      </c>
      <c r="CK23" s="369">
        <f t="shared" si="39"/>
        <v>-800</v>
      </c>
      <c r="CL23" s="409">
        <f t="shared" si="40"/>
        <v>1</v>
      </c>
      <c r="CM23" s="410" t="str">
        <f t="shared" si="41"/>
        <v>x</v>
      </c>
      <c r="CN23" s="411" t="str">
        <f t="shared" si="42"/>
        <v>x</v>
      </c>
      <c r="CO23" s="410" t="str">
        <f t="shared" si="43"/>
        <v>x</v>
      </c>
      <c r="CP23" s="412" t="str">
        <f t="shared" si="44"/>
        <v>x</v>
      </c>
      <c r="CQ23" s="404"/>
      <c r="CR23" s="63"/>
      <c r="CS23" s="61"/>
      <c r="CT23" s="61"/>
      <c r="CU23" s="61"/>
      <c r="CV23" s="61"/>
      <c r="CW23" s="61"/>
      <c r="CX23" s="417">
        <f t="shared" si="45"/>
        <v>0</v>
      </c>
      <c r="CY23" s="416">
        <f t="shared" si="46"/>
        <v>0</v>
      </c>
      <c r="CZ23" s="418">
        <f t="shared" si="47"/>
        <v>-800</v>
      </c>
      <c r="DA23" s="419">
        <f t="shared" si="48"/>
        <v>1</v>
      </c>
      <c r="DB23" s="64"/>
      <c r="DC23" s="62"/>
      <c r="DD23" s="62"/>
      <c r="DE23" s="62"/>
      <c r="DF23" s="62"/>
      <c r="DG23" s="62"/>
      <c r="DH23" s="420">
        <f t="shared" si="49"/>
        <v>0</v>
      </c>
      <c r="DI23" s="416">
        <f t="shared" si="50"/>
        <v>0</v>
      </c>
      <c r="DJ23" s="418">
        <f t="shared" si="68"/>
        <v>-800</v>
      </c>
      <c r="DK23" s="419">
        <f t="shared" si="51"/>
        <v>1</v>
      </c>
      <c r="DL23" s="420" t="str">
        <f t="shared" si="52"/>
        <v>x</v>
      </c>
      <c r="DM23" s="421" t="str">
        <f t="shared" si="53"/>
        <v>x</v>
      </c>
      <c r="DN23" s="420" t="str">
        <f t="shared" si="54"/>
        <v>x</v>
      </c>
      <c r="DO23" s="422" t="str">
        <f t="shared" si="55"/>
        <v>x</v>
      </c>
      <c r="DP23" s="404"/>
      <c r="DQ23" s="63"/>
      <c r="DR23" s="61"/>
      <c r="DS23" s="61"/>
      <c r="DT23" s="61"/>
      <c r="DU23" s="61"/>
      <c r="DV23" s="61"/>
      <c r="DW23" s="453">
        <f t="shared" si="56"/>
        <v>0</v>
      </c>
      <c r="DX23" s="452">
        <f t="shared" si="57"/>
        <v>0</v>
      </c>
      <c r="DY23" s="454">
        <f t="shared" si="58"/>
        <v>-800</v>
      </c>
      <c r="DZ23" s="455">
        <f t="shared" si="59"/>
        <v>1</v>
      </c>
      <c r="EA23" s="63"/>
      <c r="EB23" s="61"/>
      <c r="EC23" s="61"/>
      <c r="ED23" s="61"/>
      <c r="EE23" s="61"/>
      <c r="EF23" s="61"/>
      <c r="EG23" s="456">
        <f t="shared" si="60"/>
        <v>0</v>
      </c>
      <c r="EH23" s="452">
        <f t="shared" si="61"/>
        <v>0</v>
      </c>
      <c r="EI23" s="454">
        <f t="shared" si="62"/>
        <v>-800</v>
      </c>
      <c r="EJ23" s="455">
        <f t="shared" si="63"/>
        <v>1</v>
      </c>
      <c r="EK23" s="456" t="str">
        <f t="shared" si="64"/>
        <v>x</v>
      </c>
      <c r="EL23" s="457" t="str">
        <f t="shared" si="65"/>
        <v>x</v>
      </c>
      <c r="EM23" s="456" t="str">
        <f t="shared" si="66"/>
        <v>x</v>
      </c>
      <c r="EN23" s="458" t="str">
        <f t="shared" si="67"/>
        <v>x</v>
      </c>
      <c r="EO23" s="142" t="s">
        <v>152</v>
      </c>
    </row>
    <row r="24" spans="1:145" ht="12.75">
      <c r="A24" s="145">
        <f t="shared" si="0"/>
        <v>19</v>
      </c>
      <c r="B24" s="146">
        <v>19</v>
      </c>
      <c r="C24" s="170"/>
      <c r="D24" s="170"/>
      <c r="E24" s="170"/>
      <c r="I24" s="191">
        <f t="shared" si="1"/>
        <v>19</v>
      </c>
      <c r="J24" s="174">
        <f t="shared" si="2"/>
        <v>1000.019</v>
      </c>
      <c r="K24" s="191">
        <f t="shared" si="3"/>
        <v>19</v>
      </c>
      <c r="L24" s="174">
        <f t="shared" si="4"/>
        <v>1000.019</v>
      </c>
      <c r="M24" s="191">
        <f t="shared" si="5"/>
        <v>19</v>
      </c>
      <c r="N24" s="174">
        <f t="shared" si="6"/>
        <v>1000.019</v>
      </c>
      <c r="O24" s="191">
        <f t="shared" si="7"/>
        <v>19</v>
      </c>
      <c r="P24" s="174">
        <f t="shared" si="8"/>
        <v>1000.019</v>
      </c>
      <c r="W24" s="195" t="str">
        <f t="shared" si="9"/>
        <v>x</v>
      </c>
      <c r="X24" s="167" t="str">
        <f t="shared" si="10"/>
        <v>x</v>
      </c>
      <c r="Y24" s="195" t="str">
        <f t="shared" si="11"/>
        <v>x</v>
      </c>
      <c r="Z24" s="167" t="str">
        <f t="shared" si="12"/>
        <v>x</v>
      </c>
      <c r="AA24" s="195" t="str">
        <f t="shared" si="13"/>
        <v>x</v>
      </c>
      <c r="AB24" s="167" t="str">
        <f t="shared" si="14"/>
        <v>x</v>
      </c>
      <c r="AC24" s="195" t="str">
        <f t="shared" si="15"/>
        <v>x</v>
      </c>
      <c r="AD24" s="167" t="str">
        <f t="shared" si="16"/>
        <v>x</v>
      </c>
      <c r="AK24" s="174" t="str">
        <f t="shared" si="17"/>
        <v>x</v>
      </c>
      <c r="AL24" s="147" t="str">
        <f t="shared" si="18"/>
        <v>x</v>
      </c>
      <c r="AM24" s="1"/>
      <c r="AN24" s="1"/>
      <c r="AO24" s="1"/>
      <c r="AP24" s="1"/>
      <c r="AQ24" s="355" t="str">
        <f t="shared" si="19"/>
        <v>x</v>
      </c>
      <c r="AR24" s="105" t="str">
        <f t="shared" si="20"/>
        <v>x</v>
      </c>
      <c r="AS24" s="404"/>
      <c r="AT24" s="63"/>
      <c r="AU24" s="61"/>
      <c r="AV24" s="61"/>
      <c r="AW24" s="61"/>
      <c r="AX24" s="61"/>
      <c r="AY24" s="61"/>
      <c r="AZ24" s="400">
        <f t="shared" si="21"/>
        <v>0</v>
      </c>
      <c r="BA24" s="399">
        <f t="shared" si="22"/>
        <v>0</v>
      </c>
      <c r="BB24" s="366">
        <f t="shared" si="23"/>
        <v>-800</v>
      </c>
      <c r="BC24" s="401">
        <f t="shared" si="24"/>
        <v>1</v>
      </c>
      <c r="BD24" s="63"/>
      <c r="BE24" s="61"/>
      <c r="BF24" s="61"/>
      <c r="BG24" s="61"/>
      <c r="BH24" s="61"/>
      <c r="BI24" s="61"/>
      <c r="BJ24" s="354">
        <f t="shared" si="25"/>
        <v>0</v>
      </c>
      <c r="BK24" s="399">
        <f t="shared" si="26"/>
        <v>0</v>
      </c>
      <c r="BL24" s="366">
        <f t="shared" si="27"/>
        <v>-800</v>
      </c>
      <c r="BM24" s="401">
        <f t="shared" si="28"/>
        <v>1</v>
      </c>
      <c r="BN24" s="354" t="str">
        <f t="shared" si="29"/>
        <v>x</v>
      </c>
      <c r="BO24" s="402" t="str">
        <f t="shared" si="30"/>
        <v>x</v>
      </c>
      <c r="BP24" s="354" t="str">
        <f t="shared" si="31"/>
        <v>x</v>
      </c>
      <c r="BQ24" s="403" t="str">
        <f t="shared" si="32"/>
        <v>x</v>
      </c>
      <c r="BR24" s="404"/>
      <c r="BS24" s="63"/>
      <c r="BT24" s="61"/>
      <c r="BU24" s="61"/>
      <c r="BV24" s="61"/>
      <c r="BW24" s="61"/>
      <c r="BX24" s="61"/>
      <c r="BY24" s="408">
        <f t="shared" si="33"/>
        <v>0</v>
      </c>
      <c r="BZ24" s="407">
        <f t="shared" si="34"/>
        <v>0</v>
      </c>
      <c r="CA24" s="369">
        <f t="shared" si="35"/>
        <v>-800</v>
      </c>
      <c r="CB24" s="409">
        <f t="shared" si="36"/>
        <v>1</v>
      </c>
      <c r="CC24" s="64"/>
      <c r="CD24" s="62"/>
      <c r="CE24" s="62"/>
      <c r="CF24" s="62"/>
      <c r="CG24" s="62"/>
      <c r="CH24" s="62"/>
      <c r="CI24" s="410">
        <f t="shared" si="37"/>
        <v>0</v>
      </c>
      <c r="CJ24" s="407">
        <f t="shared" si="38"/>
        <v>0</v>
      </c>
      <c r="CK24" s="369">
        <f t="shared" si="39"/>
        <v>-800</v>
      </c>
      <c r="CL24" s="409">
        <f t="shared" si="40"/>
        <v>1</v>
      </c>
      <c r="CM24" s="410" t="str">
        <f t="shared" si="41"/>
        <v>x</v>
      </c>
      <c r="CN24" s="411" t="str">
        <f t="shared" si="42"/>
        <v>x</v>
      </c>
      <c r="CO24" s="410" t="str">
        <f t="shared" si="43"/>
        <v>x</v>
      </c>
      <c r="CP24" s="412" t="str">
        <f t="shared" si="44"/>
        <v>x</v>
      </c>
      <c r="CQ24" s="404"/>
      <c r="CR24" s="63"/>
      <c r="CS24" s="61"/>
      <c r="CT24" s="61"/>
      <c r="CU24" s="61"/>
      <c r="CV24" s="61"/>
      <c r="CW24" s="61"/>
      <c r="CX24" s="417">
        <f t="shared" si="45"/>
        <v>0</v>
      </c>
      <c r="CY24" s="416">
        <f t="shared" si="46"/>
        <v>0</v>
      </c>
      <c r="CZ24" s="418">
        <f t="shared" si="47"/>
        <v>-800</v>
      </c>
      <c r="DA24" s="419">
        <f t="shared" si="48"/>
        <v>1</v>
      </c>
      <c r="DB24" s="64"/>
      <c r="DC24" s="62"/>
      <c r="DD24" s="62"/>
      <c r="DE24" s="62"/>
      <c r="DF24" s="62"/>
      <c r="DG24" s="62"/>
      <c r="DH24" s="420">
        <f t="shared" si="49"/>
        <v>0</v>
      </c>
      <c r="DI24" s="416">
        <f t="shared" si="50"/>
        <v>0</v>
      </c>
      <c r="DJ24" s="418">
        <f t="shared" si="68"/>
        <v>-800</v>
      </c>
      <c r="DK24" s="419">
        <f t="shared" si="51"/>
        <v>1</v>
      </c>
      <c r="DL24" s="420" t="str">
        <f t="shared" si="52"/>
        <v>x</v>
      </c>
      <c r="DM24" s="421" t="str">
        <f t="shared" si="53"/>
        <v>x</v>
      </c>
      <c r="DN24" s="420" t="str">
        <f t="shared" si="54"/>
        <v>x</v>
      </c>
      <c r="DO24" s="422" t="str">
        <f t="shared" si="55"/>
        <v>x</v>
      </c>
      <c r="DP24" s="404"/>
      <c r="DQ24" s="63"/>
      <c r="DR24" s="61"/>
      <c r="DS24" s="61"/>
      <c r="DT24" s="61"/>
      <c r="DU24" s="61"/>
      <c r="DV24" s="61"/>
      <c r="DW24" s="453">
        <f t="shared" si="56"/>
        <v>0</v>
      </c>
      <c r="DX24" s="452">
        <f t="shared" si="57"/>
        <v>0</v>
      </c>
      <c r="DY24" s="454">
        <f t="shared" si="58"/>
        <v>-800</v>
      </c>
      <c r="DZ24" s="455">
        <f t="shared" si="59"/>
        <v>1</v>
      </c>
      <c r="EA24" s="63"/>
      <c r="EB24" s="61"/>
      <c r="EC24" s="61"/>
      <c r="ED24" s="61"/>
      <c r="EE24" s="61"/>
      <c r="EF24" s="61"/>
      <c r="EG24" s="456">
        <f t="shared" si="60"/>
        <v>0</v>
      </c>
      <c r="EH24" s="452">
        <f t="shared" si="61"/>
        <v>0</v>
      </c>
      <c r="EI24" s="454">
        <f t="shared" si="62"/>
        <v>-800</v>
      </c>
      <c r="EJ24" s="455">
        <f t="shared" si="63"/>
        <v>1</v>
      </c>
      <c r="EK24" s="456" t="str">
        <f t="shared" si="64"/>
        <v>x</v>
      </c>
      <c r="EL24" s="457" t="str">
        <f t="shared" si="65"/>
        <v>x</v>
      </c>
      <c r="EM24" s="456" t="str">
        <f t="shared" si="66"/>
        <v>x</v>
      </c>
      <c r="EN24" s="458" t="str">
        <f t="shared" si="67"/>
        <v>x</v>
      </c>
      <c r="EO24" s="142" t="s">
        <v>152</v>
      </c>
    </row>
    <row r="25" spans="1:145" ht="12.75">
      <c r="A25" s="145">
        <f t="shared" si="0"/>
        <v>20</v>
      </c>
      <c r="B25" s="146">
        <v>20</v>
      </c>
      <c r="C25" s="170"/>
      <c r="D25" s="170"/>
      <c r="E25" s="170"/>
      <c r="I25" s="191">
        <f t="shared" si="1"/>
        <v>20</v>
      </c>
      <c r="J25" s="174">
        <f t="shared" si="2"/>
        <v>1000.02</v>
      </c>
      <c r="K25" s="191">
        <f t="shared" si="3"/>
        <v>20</v>
      </c>
      <c r="L25" s="174">
        <f t="shared" si="4"/>
        <v>1000.02</v>
      </c>
      <c r="M25" s="191">
        <f t="shared" si="5"/>
        <v>20</v>
      </c>
      <c r="N25" s="174">
        <f t="shared" si="6"/>
        <v>1000.02</v>
      </c>
      <c r="O25" s="191">
        <f t="shared" si="7"/>
        <v>20</v>
      </c>
      <c r="P25" s="174">
        <f t="shared" si="8"/>
        <v>1000.02</v>
      </c>
      <c r="W25" s="195" t="str">
        <f t="shared" si="9"/>
        <v>x</v>
      </c>
      <c r="X25" s="167" t="str">
        <f t="shared" si="10"/>
        <v>x</v>
      </c>
      <c r="Y25" s="195" t="str">
        <f t="shared" si="11"/>
        <v>x</v>
      </c>
      <c r="Z25" s="167" t="str">
        <f t="shared" si="12"/>
        <v>x</v>
      </c>
      <c r="AA25" s="195" t="str">
        <f t="shared" si="13"/>
        <v>x</v>
      </c>
      <c r="AB25" s="167" t="str">
        <f t="shared" si="14"/>
        <v>x</v>
      </c>
      <c r="AC25" s="195" t="str">
        <f t="shared" si="15"/>
        <v>x</v>
      </c>
      <c r="AD25" s="167" t="str">
        <f t="shared" si="16"/>
        <v>x</v>
      </c>
      <c r="AK25" s="174" t="str">
        <f t="shared" si="17"/>
        <v>x</v>
      </c>
      <c r="AL25" s="147" t="str">
        <f t="shared" si="18"/>
        <v>x</v>
      </c>
      <c r="AM25" s="1"/>
      <c r="AN25" s="1"/>
      <c r="AO25" s="1"/>
      <c r="AP25" s="1"/>
      <c r="AQ25" s="355" t="str">
        <f t="shared" si="19"/>
        <v>x</v>
      </c>
      <c r="AR25" s="105" t="str">
        <f t="shared" si="20"/>
        <v>x</v>
      </c>
      <c r="AS25" s="404"/>
      <c r="AT25" s="63"/>
      <c r="AU25" s="61"/>
      <c r="AV25" s="61"/>
      <c r="AW25" s="61"/>
      <c r="AX25" s="61"/>
      <c r="AY25" s="61"/>
      <c r="AZ25" s="400">
        <f t="shared" si="21"/>
        <v>0</v>
      </c>
      <c r="BA25" s="399">
        <f t="shared" si="22"/>
        <v>0</v>
      </c>
      <c r="BB25" s="366">
        <f t="shared" si="23"/>
        <v>-800</v>
      </c>
      <c r="BC25" s="401">
        <f t="shared" si="24"/>
        <v>1</v>
      </c>
      <c r="BD25" s="63"/>
      <c r="BE25" s="61"/>
      <c r="BF25" s="61"/>
      <c r="BG25" s="61"/>
      <c r="BH25" s="61"/>
      <c r="BI25" s="61"/>
      <c r="BJ25" s="354">
        <f t="shared" si="25"/>
        <v>0</v>
      </c>
      <c r="BK25" s="399">
        <f t="shared" si="26"/>
        <v>0</v>
      </c>
      <c r="BL25" s="366">
        <f t="shared" si="27"/>
        <v>-800</v>
      </c>
      <c r="BM25" s="401">
        <f t="shared" si="28"/>
        <v>1</v>
      </c>
      <c r="BN25" s="354" t="str">
        <f t="shared" si="29"/>
        <v>x</v>
      </c>
      <c r="BO25" s="402" t="str">
        <f t="shared" si="30"/>
        <v>x</v>
      </c>
      <c r="BP25" s="354" t="str">
        <f t="shared" si="31"/>
        <v>x</v>
      </c>
      <c r="BQ25" s="403" t="str">
        <f t="shared" si="32"/>
        <v>x</v>
      </c>
      <c r="BR25" s="404"/>
      <c r="BS25" s="63"/>
      <c r="BT25" s="61"/>
      <c r="BU25" s="61"/>
      <c r="BV25" s="61"/>
      <c r="BW25" s="61"/>
      <c r="BX25" s="61"/>
      <c r="BY25" s="408">
        <f t="shared" si="33"/>
        <v>0</v>
      </c>
      <c r="BZ25" s="407">
        <f t="shared" si="34"/>
        <v>0</v>
      </c>
      <c r="CA25" s="369">
        <f t="shared" si="35"/>
        <v>-800</v>
      </c>
      <c r="CB25" s="409">
        <f t="shared" si="36"/>
        <v>1</v>
      </c>
      <c r="CC25" s="64"/>
      <c r="CD25" s="62"/>
      <c r="CE25" s="62"/>
      <c r="CF25" s="62"/>
      <c r="CG25" s="62"/>
      <c r="CH25" s="62"/>
      <c r="CI25" s="410">
        <f t="shared" si="37"/>
        <v>0</v>
      </c>
      <c r="CJ25" s="407">
        <f t="shared" si="38"/>
        <v>0</v>
      </c>
      <c r="CK25" s="369">
        <f t="shared" si="39"/>
        <v>-800</v>
      </c>
      <c r="CL25" s="409">
        <f t="shared" si="40"/>
        <v>1</v>
      </c>
      <c r="CM25" s="410" t="str">
        <f t="shared" si="41"/>
        <v>x</v>
      </c>
      <c r="CN25" s="411" t="str">
        <f t="shared" si="42"/>
        <v>x</v>
      </c>
      <c r="CO25" s="410" t="str">
        <f t="shared" si="43"/>
        <v>x</v>
      </c>
      <c r="CP25" s="412" t="str">
        <f t="shared" si="44"/>
        <v>x</v>
      </c>
      <c r="CQ25" s="404"/>
      <c r="CR25" s="63"/>
      <c r="CS25" s="61"/>
      <c r="CT25" s="61"/>
      <c r="CU25" s="61"/>
      <c r="CV25" s="61"/>
      <c r="CW25" s="61"/>
      <c r="CX25" s="417">
        <f t="shared" si="45"/>
        <v>0</v>
      </c>
      <c r="CY25" s="416">
        <f t="shared" si="46"/>
        <v>0</v>
      </c>
      <c r="CZ25" s="418">
        <f t="shared" si="47"/>
        <v>-800</v>
      </c>
      <c r="DA25" s="419">
        <f t="shared" si="48"/>
        <v>1</v>
      </c>
      <c r="DB25" s="64"/>
      <c r="DC25" s="62"/>
      <c r="DD25" s="62"/>
      <c r="DE25" s="62"/>
      <c r="DF25" s="62"/>
      <c r="DG25" s="62"/>
      <c r="DH25" s="420">
        <f t="shared" si="49"/>
        <v>0</v>
      </c>
      <c r="DI25" s="416">
        <f t="shared" si="50"/>
        <v>0</v>
      </c>
      <c r="DJ25" s="418">
        <f t="shared" si="68"/>
        <v>-800</v>
      </c>
      <c r="DK25" s="419">
        <f t="shared" si="51"/>
        <v>1</v>
      </c>
      <c r="DL25" s="420" t="str">
        <f t="shared" si="52"/>
        <v>x</v>
      </c>
      <c r="DM25" s="421" t="str">
        <f t="shared" si="53"/>
        <v>x</v>
      </c>
      <c r="DN25" s="420" t="str">
        <f t="shared" si="54"/>
        <v>x</v>
      </c>
      <c r="DO25" s="422" t="str">
        <f t="shared" si="55"/>
        <v>x</v>
      </c>
      <c r="DP25" s="404"/>
      <c r="DQ25" s="63"/>
      <c r="DR25" s="61"/>
      <c r="DS25" s="61"/>
      <c r="DT25" s="61"/>
      <c r="DU25" s="61"/>
      <c r="DV25" s="61"/>
      <c r="DW25" s="453">
        <f t="shared" si="56"/>
        <v>0</v>
      </c>
      <c r="DX25" s="452">
        <f t="shared" si="57"/>
        <v>0</v>
      </c>
      <c r="DY25" s="454">
        <f t="shared" si="58"/>
        <v>-800</v>
      </c>
      <c r="DZ25" s="455">
        <f t="shared" si="59"/>
        <v>1</v>
      </c>
      <c r="EA25" s="63"/>
      <c r="EB25" s="61"/>
      <c r="EC25" s="61"/>
      <c r="ED25" s="61"/>
      <c r="EE25" s="61"/>
      <c r="EF25" s="61"/>
      <c r="EG25" s="456">
        <f t="shared" si="60"/>
        <v>0</v>
      </c>
      <c r="EH25" s="452">
        <f t="shared" si="61"/>
        <v>0</v>
      </c>
      <c r="EI25" s="454">
        <f t="shared" si="62"/>
        <v>-800</v>
      </c>
      <c r="EJ25" s="455">
        <f t="shared" si="63"/>
        <v>1</v>
      </c>
      <c r="EK25" s="456" t="str">
        <f t="shared" si="64"/>
        <v>x</v>
      </c>
      <c r="EL25" s="457" t="str">
        <f t="shared" si="65"/>
        <v>x</v>
      </c>
      <c r="EM25" s="456" t="str">
        <f t="shared" si="66"/>
        <v>x</v>
      </c>
      <c r="EN25" s="458" t="str">
        <f t="shared" si="67"/>
        <v>x</v>
      </c>
      <c r="EO25" s="142" t="s">
        <v>152</v>
      </c>
    </row>
    <row r="26" spans="1:145" ht="12.75">
      <c r="A26" s="145">
        <f t="shared" si="0"/>
        <v>21</v>
      </c>
      <c r="B26" s="146">
        <v>21</v>
      </c>
      <c r="C26" s="170"/>
      <c r="D26" s="170"/>
      <c r="E26" s="170"/>
      <c r="I26" s="191">
        <f t="shared" si="1"/>
        <v>21</v>
      </c>
      <c r="J26" s="174">
        <f t="shared" si="2"/>
        <v>1000.021</v>
      </c>
      <c r="K26" s="191">
        <f t="shared" si="3"/>
        <v>21</v>
      </c>
      <c r="L26" s="174">
        <f t="shared" si="4"/>
        <v>1000.021</v>
      </c>
      <c r="M26" s="191">
        <f t="shared" si="5"/>
        <v>21</v>
      </c>
      <c r="N26" s="174">
        <f t="shared" si="6"/>
        <v>1000.021</v>
      </c>
      <c r="O26" s="191">
        <f t="shared" si="7"/>
        <v>21</v>
      </c>
      <c r="P26" s="174">
        <f t="shared" si="8"/>
        <v>1000.021</v>
      </c>
      <c r="W26" s="195" t="str">
        <f t="shared" si="9"/>
        <v>x</v>
      </c>
      <c r="X26" s="167" t="str">
        <f t="shared" si="10"/>
        <v>x</v>
      </c>
      <c r="Y26" s="195" t="str">
        <f t="shared" si="11"/>
        <v>x</v>
      </c>
      <c r="Z26" s="167" t="str">
        <f t="shared" si="12"/>
        <v>x</v>
      </c>
      <c r="AA26" s="195" t="str">
        <f t="shared" si="13"/>
        <v>x</v>
      </c>
      <c r="AB26" s="167" t="str">
        <f t="shared" si="14"/>
        <v>x</v>
      </c>
      <c r="AC26" s="195" t="str">
        <f t="shared" si="15"/>
        <v>x</v>
      </c>
      <c r="AD26" s="167" t="str">
        <f t="shared" si="16"/>
        <v>x</v>
      </c>
      <c r="AK26" s="174" t="str">
        <f t="shared" si="17"/>
        <v>x</v>
      </c>
      <c r="AL26" s="147" t="str">
        <f t="shared" si="18"/>
        <v>x</v>
      </c>
      <c r="AM26" s="1"/>
      <c r="AN26" s="1"/>
      <c r="AO26" s="1"/>
      <c r="AP26" s="1"/>
      <c r="AQ26" s="355" t="str">
        <f t="shared" si="19"/>
        <v>x</v>
      </c>
      <c r="AR26" s="105" t="str">
        <f t="shared" si="20"/>
        <v>x</v>
      </c>
      <c r="AS26" s="404"/>
      <c r="AT26" s="63"/>
      <c r="AU26" s="61"/>
      <c r="AV26" s="61"/>
      <c r="AW26" s="61"/>
      <c r="AX26" s="61"/>
      <c r="AY26" s="61"/>
      <c r="AZ26" s="400">
        <f t="shared" si="21"/>
        <v>0</v>
      </c>
      <c r="BA26" s="399">
        <f t="shared" si="22"/>
        <v>0</v>
      </c>
      <c r="BB26" s="366">
        <f t="shared" si="23"/>
        <v>-800</v>
      </c>
      <c r="BC26" s="401">
        <f t="shared" si="24"/>
        <v>1</v>
      </c>
      <c r="BD26" s="63"/>
      <c r="BE26" s="61"/>
      <c r="BF26" s="61"/>
      <c r="BG26" s="61"/>
      <c r="BH26" s="61"/>
      <c r="BI26" s="61"/>
      <c r="BJ26" s="354">
        <f t="shared" si="25"/>
        <v>0</v>
      </c>
      <c r="BK26" s="399">
        <f t="shared" si="26"/>
        <v>0</v>
      </c>
      <c r="BL26" s="366">
        <f t="shared" si="27"/>
        <v>-800</v>
      </c>
      <c r="BM26" s="401">
        <f t="shared" si="28"/>
        <v>1</v>
      </c>
      <c r="BN26" s="354" t="str">
        <f t="shared" si="29"/>
        <v>x</v>
      </c>
      <c r="BO26" s="402" t="str">
        <f t="shared" si="30"/>
        <v>x</v>
      </c>
      <c r="BP26" s="354" t="str">
        <f t="shared" si="31"/>
        <v>x</v>
      </c>
      <c r="BQ26" s="403" t="str">
        <f t="shared" si="32"/>
        <v>x</v>
      </c>
      <c r="BR26" s="404"/>
      <c r="BS26" s="63"/>
      <c r="BT26" s="61"/>
      <c r="BU26" s="61"/>
      <c r="BV26" s="61"/>
      <c r="BW26" s="61"/>
      <c r="BX26" s="61"/>
      <c r="BY26" s="408">
        <f t="shared" si="33"/>
        <v>0</v>
      </c>
      <c r="BZ26" s="407">
        <f t="shared" si="34"/>
        <v>0</v>
      </c>
      <c r="CA26" s="369">
        <f t="shared" si="35"/>
        <v>-800</v>
      </c>
      <c r="CB26" s="409">
        <f t="shared" si="36"/>
        <v>1</v>
      </c>
      <c r="CC26" s="64"/>
      <c r="CD26" s="62"/>
      <c r="CE26" s="62"/>
      <c r="CF26" s="62"/>
      <c r="CG26" s="62"/>
      <c r="CH26" s="62"/>
      <c r="CI26" s="410">
        <f t="shared" si="37"/>
        <v>0</v>
      </c>
      <c r="CJ26" s="407">
        <f t="shared" si="38"/>
        <v>0</v>
      </c>
      <c r="CK26" s="369">
        <f t="shared" si="39"/>
        <v>-800</v>
      </c>
      <c r="CL26" s="409">
        <f t="shared" si="40"/>
        <v>1</v>
      </c>
      <c r="CM26" s="410" t="str">
        <f t="shared" si="41"/>
        <v>x</v>
      </c>
      <c r="CN26" s="411" t="str">
        <f t="shared" si="42"/>
        <v>x</v>
      </c>
      <c r="CO26" s="410" t="str">
        <f t="shared" si="43"/>
        <v>x</v>
      </c>
      <c r="CP26" s="412" t="str">
        <f t="shared" si="44"/>
        <v>x</v>
      </c>
      <c r="CQ26" s="404"/>
      <c r="CR26" s="63"/>
      <c r="CS26" s="61"/>
      <c r="CT26" s="61"/>
      <c r="CU26" s="61"/>
      <c r="CV26" s="61"/>
      <c r="CW26" s="61"/>
      <c r="CX26" s="417">
        <f t="shared" si="45"/>
        <v>0</v>
      </c>
      <c r="CY26" s="416">
        <f t="shared" si="46"/>
        <v>0</v>
      </c>
      <c r="CZ26" s="418">
        <f t="shared" si="47"/>
        <v>-800</v>
      </c>
      <c r="DA26" s="419">
        <f t="shared" si="48"/>
        <v>1</v>
      </c>
      <c r="DB26" s="64"/>
      <c r="DC26" s="62"/>
      <c r="DD26" s="62"/>
      <c r="DE26" s="62"/>
      <c r="DF26" s="62"/>
      <c r="DG26" s="62"/>
      <c r="DH26" s="420">
        <f t="shared" si="49"/>
        <v>0</v>
      </c>
      <c r="DI26" s="416">
        <f t="shared" si="50"/>
        <v>0</v>
      </c>
      <c r="DJ26" s="418">
        <f t="shared" si="68"/>
        <v>-800</v>
      </c>
      <c r="DK26" s="419">
        <f t="shared" si="51"/>
        <v>1</v>
      </c>
      <c r="DL26" s="420" t="str">
        <f t="shared" si="52"/>
        <v>x</v>
      </c>
      <c r="DM26" s="421" t="str">
        <f t="shared" si="53"/>
        <v>x</v>
      </c>
      <c r="DN26" s="420" t="str">
        <f t="shared" si="54"/>
        <v>x</v>
      </c>
      <c r="DO26" s="422" t="str">
        <f t="shared" si="55"/>
        <v>x</v>
      </c>
      <c r="DP26" s="404"/>
      <c r="DQ26" s="63"/>
      <c r="DR26" s="61"/>
      <c r="DS26" s="61"/>
      <c r="DT26" s="61"/>
      <c r="DU26" s="61"/>
      <c r="DV26" s="61"/>
      <c r="DW26" s="453">
        <f t="shared" si="56"/>
        <v>0</v>
      </c>
      <c r="DX26" s="452">
        <f t="shared" si="57"/>
        <v>0</v>
      </c>
      <c r="DY26" s="454">
        <f t="shared" si="58"/>
        <v>-800</v>
      </c>
      <c r="DZ26" s="455">
        <f t="shared" si="59"/>
        <v>1</v>
      </c>
      <c r="EA26" s="63"/>
      <c r="EB26" s="61"/>
      <c r="EC26" s="61"/>
      <c r="ED26" s="61"/>
      <c r="EE26" s="61"/>
      <c r="EF26" s="61"/>
      <c r="EG26" s="456">
        <f t="shared" si="60"/>
        <v>0</v>
      </c>
      <c r="EH26" s="452">
        <f t="shared" si="61"/>
        <v>0</v>
      </c>
      <c r="EI26" s="454">
        <f t="shared" si="62"/>
        <v>-800</v>
      </c>
      <c r="EJ26" s="455">
        <f t="shared" si="63"/>
        <v>1</v>
      </c>
      <c r="EK26" s="456" t="str">
        <f t="shared" si="64"/>
        <v>x</v>
      </c>
      <c r="EL26" s="457" t="str">
        <f t="shared" si="65"/>
        <v>x</v>
      </c>
      <c r="EM26" s="456" t="str">
        <f t="shared" si="66"/>
        <v>x</v>
      </c>
      <c r="EN26" s="458" t="str">
        <f t="shared" si="67"/>
        <v>x</v>
      </c>
      <c r="EO26" s="142" t="s">
        <v>152</v>
      </c>
    </row>
    <row r="27" spans="1:145" ht="12.75">
      <c r="A27" s="145">
        <f t="shared" si="0"/>
        <v>22</v>
      </c>
      <c r="B27" s="146">
        <v>22</v>
      </c>
      <c r="C27" s="170"/>
      <c r="D27" s="170"/>
      <c r="E27" s="170"/>
      <c r="I27" s="191">
        <f t="shared" si="1"/>
        <v>22</v>
      </c>
      <c r="J27" s="174">
        <f t="shared" si="2"/>
        <v>1000.022</v>
      </c>
      <c r="K27" s="191">
        <f t="shared" si="3"/>
        <v>22</v>
      </c>
      <c r="L27" s="174">
        <f t="shared" si="4"/>
        <v>1000.022</v>
      </c>
      <c r="M27" s="191">
        <f t="shared" si="5"/>
        <v>22</v>
      </c>
      <c r="N27" s="174">
        <f t="shared" si="6"/>
        <v>1000.022</v>
      </c>
      <c r="O27" s="191">
        <f t="shared" si="7"/>
        <v>22</v>
      </c>
      <c r="P27" s="174">
        <f t="shared" si="8"/>
        <v>1000.022</v>
      </c>
      <c r="W27" s="195" t="str">
        <f t="shared" si="9"/>
        <v>x</v>
      </c>
      <c r="X27" s="167" t="str">
        <f t="shared" si="10"/>
        <v>x</v>
      </c>
      <c r="Y27" s="195" t="str">
        <f t="shared" si="11"/>
        <v>x</v>
      </c>
      <c r="Z27" s="167" t="str">
        <f t="shared" si="12"/>
        <v>x</v>
      </c>
      <c r="AA27" s="195" t="str">
        <f t="shared" si="13"/>
        <v>x</v>
      </c>
      <c r="AB27" s="167" t="str">
        <f t="shared" si="14"/>
        <v>x</v>
      </c>
      <c r="AC27" s="195" t="str">
        <f t="shared" si="15"/>
        <v>x</v>
      </c>
      <c r="AD27" s="167" t="str">
        <f t="shared" si="16"/>
        <v>x</v>
      </c>
      <c r="AK27" s="174" t="str">
        <f t="shared" si="17"/>
        <v>x</v>
      </c>
      <c r="AL27" s="147" t="str">
        <f t="shared" si="18"/>
        <v>x</v>
      </c>
      <c r="AM27" s="1"/>
      <c r="AN27" s="1"/>
      <c r="AO27" s="1"/>
      <c r="AP27" s="1"/>
      <c r="AQ27" s="355" t="str">
        <f t="shared" si="19"/>
        <v>x</v>
      </c>
      <c r="AR27" s="105" t="str">
        <f t="shared" si="20"/>
        <v>x</v>
      </c>
      <c r="AS27" s="404"/>
      <c r="AT27" s="63"/>
      <c r="AU27" s="61"/>
      <c r="AV27" s="61"/>
      <c r="AW27" s="61"/>
      <c r="AX27" s="61"/>
      <c r="AY27" s="61"/>
      <c r="AZ27" s="400">
        <f t="shared" si="21"/>
        <v>0</v>
      </c>
      <c r="BA27" s="399">
        <f t="shared" si="22"/>
        <v>0</v>
      </c>
      <c r="BB27" s="366">
        <f t="shared" si="23"/>
        <v>-800</v>
      </c>
      <c r="BC27" s="401">
        <f t="shared" si="24"/>
        <v>1</v>
      </c>
      <c r="BD27" s="63"/>
      <c r="BE27" s="61"/>
      <c r="BF27" s="61"/>
      <c r="BG27" s="61"/>
      <c r="BH27" s="61"/>
      <c r="BI27" s="61"/>
      <c r="BJ27" s="354">
        <f t="shared" si="25"/>
        <v>0</v>
      </c>
      <c r="BK27" s="399">
        <f t="shared" si="26"/>
        <v>0</v>
      </c>
      <c r="BL27" s="366">
        <f t="shared" si="27"/>
        <v>-800</v>
      </c>
      <c r="BM27" s="401">
        <f t="shared" si="28"/>
        <v>1</v>
      </c>
      <c r="BN27" s="354" t="str">
        <f t="shared" si="29"/>
        <v>x</v>
      </c>
      <c r="BO27" s="402" t="str">
        <f t="shared" si="30"/>
        <v>x</v>
      </c>
      <c r="BP27" s="354" t="str">
        <f t="shared" si="31"/>
        <v>x</v>
      </c>
      <c r="BQ27" s="403" t="str">
        <f t="shared" si="32"/>
        <v>x</v>
      </c>
      <c r="BR27" s="404"/>
      <c r="BS27" s="63"/>
      <c r="BT27" s="61"/>
      <c r="BU27" s="61"/>
      <c r="BV27" s="61"/>
      <c r="BW27" s="61"/>
      <c r="BX27" s="61"/>
      <c r="BY27" s="408">
        <f t="shared" si="33"/>
        <v>0</v>
      </c>
      <c r="BZ27" s="407">
        <f t="shared" si="34"/>
        <v>0</v>
      </c>
      <c r="CA27" s="369">
        <f t="shared" si="35"/>
        <v>-800</v>
      </c>
      <c r="CB27" s="409">
        <f t="shared" si="36"/>
        <v>1</v>
      </c>
      <c r="CC27" s="64"/>
      <c r="CD27" s="62"/>
      <c r="CE27" s="62"/>
      <c r="CF27" s="62"/>
      <c r="CG27" s="62"/>
      <c r="CH27" s="62"/>
      <c r="CI27" s="410">
        <f t="shared" si="37"/>
        <v>0</v>
      </c>
      <c r="CJ27" s="407">
        <f t="shared" si="38"/>
        <v>0</v>
      </c>
      <c r="CK27" s="369">
        <f t="shared" si="39"/>
        <v>-800</v>
      </c>
      <c r="CL27" s="409">
        <f t="shared" si="40"/>
        <v>1</v>
      </c>
      <c r="CM27" s="410" t="str">
        <f t="shared" si="41"/>
        <v>x</v>
      </c>
      <c r="CN27" s="411" t="str">
        <f t="shared" si="42"/>
        <v>x</v>
      </c>
      <c r="CO27" s="410" t="str">
        <f t="shared" si="43"/>
        <v>x</v>
      </c>
      <c r="CP27" s="412" t="str">
        <f t="shared" si="44"/>
        <v>x</v>
      </c>
      <c r="CQ27" s="404"/>
      <c r="CR27" s="63"/>
      <c r="CS27" s="61"/>
      <c r="CT27" s="61"/>
      <c r="CU27" s="61"/>
      <c r="CV27" s="61"/>
      <c r="CW27" s="61"/>
      <c r="CX27" s="417">
        <f t="shared" si="45"/>
        <v>0</v>
      </c>
      <c r="CY27" s="416">
        <f t="shared" si="46"/>
        <v>0</v>
      </c>
      <c r="CZ27" s="418">
        <f t="shared" si="47"/>
        <v>-800</v>
      </c>
      <c r="DA27" s="419">
        <f t="shared" si="48"/>
        <v>1</v>
      </c>
      <c r="DB27" s="64"/>
      <c r="DC27" s="62"/>
      <c r="DD27" s="62"/>
      <c r="DE27" s="62"/>
      <c r="DF27" s="62"/>
      <c r="DG27" s="62"/>
      <c r="DH27" s="420">
        <f t="shared" si="49"/>
        <v>0</v>
      </c>
      <c r="DI27" s="416">
        <f t="shared" si="50"/>
        <v>0</v>
      </c>
      <c r="DJ27" s="418">
        <f t="shared" si="68"/>
        <v>-800</v>
      </c>
      <c r="DK27" s="419">
        <f t="shared" si="51"/>
        <v>1</v>
      </c>
      <c r="DL27" s="420" t="str">
        <f t="shared" si="52"/>
        <v>x</v>
      </c>
      <c r="DM27" s="421" t="str">
        <f t="shared" si="53"/>
        <v>x</v>
      </c>
      <c r="DN27" s="420" t="str">
        <f t="shared" si="54"/>
        <v>x</v>
      </c>
      <c r="DO27" s="422" t="str">
        <f t="shared" si="55"/>
        <v>x</v>
      </c>
      <c r="DP27" s="404"/>
      <c r="DQ27" s="63"/>
      <c r="DR27" s="61"/>
      <c r="DS27" s="61"/>
      <c r="DT27" s="61"/>
      <c r="DU27" s="61"/>
      <c r="DV27" s="61"/>
      <c r="DW27" s="453">
        <f t="shared" si="56"/>
        <v>0</v>
      </c>
      <c r="DX27" s="452">
        <f t="shared" si="57"/>
        <v>0</v>
      </c>
      <c r="DY27" s="454">
        <f t="shared" si="58"/>
        <v>-800</v>
      </c>
      <c r="DZ27" s="455">
        <f t="shared" si="59"/>
        <v>1</v>
      </c>
      <c r="EA27" s="63"/>
      <c r="EB27" s="61"/>
      <c r="EC27" s="61"/>
      <c r="ED27" s="61"/>
      <c r="EE27" s="61"/>
      <c r="EF27" s="61"/>
      <c r="EG27" s="456">
        <f t="shared" si="60"/>
        <v>0</v>
      </c>
      <c r="EH27" s="452">
        <f t="shared" si="61"/>
        <v>0</v>
      </c>
      <c r="EI27" s="454">
        <f t="shared" si="62"/>
        <v>-800</v>
      </c>
      <c r="EJ27" s="455">
        <f t="shared" si="63"/>
        <v>1</v>
      </c>
      <c r="EK27" s="456" t="str">
        <f t="shared" si="64"/>
        <v>x</v>
      </c>
      <c r="EL27" s="457" t="str">
        <f t="shared" si="65"/>
        <v>x</v>
      </c>
      <c r="EM27" s="456" t="str">
        <f t="shared" si="66"/>
        <v>x</v>
      </c>
      <c r="EN27" s="458" t="str">
        <f t="shared" si="67"/>
        <v>x</v>
      </c>
      <c r="EO27" s="142" t="s">
        <v>152</v>
      </c>
    </row>
    <row r="28" spans="1:145" ht="12.75">
      <c r="A28" s="145">
        <f t="shared" si="0"/>
        <v>23</v>
      </c>
      <c r="B28" s="146">
        <v>23</v>
      </c>
      <c r="C28" s="170"/>
      <c r="D28" s="170"/>
      <c r="E28" s="170"/>
      <c r="I28" s="191">
        <f t="shared" si="1"/>
        <v>23</v>
      </c>
      <c r="J28" s="174">
        <f t="shared" si="2"/>
        <v>1000.023</v>
      </c>
      <c r="K28" s="191">
        <f t="shared" si="3"/>
        <v>23</v>
      </c>
      <c r="L28" s="174">
        <f t="shared" si="4"/>
        <v>1000.023</v>
      </c>
      <c r="M28" s="191">
        <f t="shared" si="5"/>
        <v>23</v>
      </c>
      <c r="N28" s="174">
        <f t="shared" si="6"/>
        <v>1000.023</v>
      </c>
      <c r="O28" s="191">
        <f t="shared" si="7"/>
        <v>23</v>
      </c>
      <c r="P28" s="174">
        <f t="shared" si="8"/>
        <v>1000.023</v>
      </c>
      <c r="W28" s="195" t="str">
        <f t="shared" si="9"/>
        <v>x</v>
      </c>
      <c r="X28" s="167" t="str">
        <f t="shared" si="10"/>
        <v>x</v>
      </c>
      <c r="Y28" s="195" t="str">
        <f t="shared" si="11"/>
        <v>x</v>
      </c>
      <c r="Z28" s="167" t="str">
        <f t="shared" si="12"/>
        <v>x</v>
      </c>
      <c r="AA28" s="195" t="str">
        <f t="shared" si="13"/>
        <v>x</v>
      </c>
      <c r="AB28" s="167" t="str">
        <f t="shared" si="14"/>
        <v>x</v>
      </c>
      <c r="AC28" s="195" t="str">
        <f t="shared" si="15"/>
        <v>x</v>
      </c>
      <c r="AD28" s="167" t="str">
        <f t="shared" si="16"/>
        <v>x</v>
      </c>
      <c r="AK28" s="174" t="str">
        <f t="shared" si="17"/>
        <v>x</v>
      </c>
      <c r="AL28" s="147" t="str">
        <f t="shared" si="18"/>
        <v>x</v>
      </c>
      <c r="AM28" s="1"/>
      <c r="AN28" s="1"/>
      <c r="AO28" s="1"/>
      <c r="AP28" s="1"/>
      <c r="AQ28" s="355" t="str">
        <f t="shared" si="19"/>
        <v>x</v>
      </c>
      <c r="AR28" s="105" t="str">
        <f t="shared" si="20"/>
        <v>x</v>
      </c>
      <c r="AS28" s="404"/>
      <c r="AT28" s="63"/>
      <c r="AU28" s="61"/>
      <c r="AV28" s="61"/>
      <c r="AW28" s="61"/>
      <c r="AX28" s="61"/>
      <c r="AY28" s="61"/>
      <c r="AZ28" s="400">
        <f t="shared" si="21"/>
        <v>0</v>
      </c>
      <c r="BA28" s="399">
        <f t="shared" si="22"/>
        <v>0</v>
      </c>
      <c r="BB28" s="366">
        <f t="shared" si="23"/>
        <v>-800</v>
      </c>
      <c r="BC28" s="401">
        <f t="shared" si="24"/>
        <v>1</v>
      </c>
      <c r="BD28" s="63"/>
      <c r="BE28" s="61"/>
      <c r="BF28" s="61"/>
      <c r="BG28" s="61"/>
      <c r="BH28" s="61"/>
      <c r="BI28" s="61"/>
      <c r="BJ28" s="354">
        <f t="shared" si="25"/>
        <v>0</v>
      </c>
      <c r="BK28" s="399">
        <f t="shared" si="26"/>
        <v>0</v>
      </c>
      <c r="BL28" s="366">
        <f t="shared" si="27"/>
        <v>-800</v>
      </c>
      <c r="BM28" s="401">
        <f t="shared" si="28"/>
        <v>1</v>
      </c>
      <c r="BN28" s="354" t="str">
        <f t="shared" si="29"/>
        <v>x</v>
      </c>
      <c r="BO28" s="402" t="str">
        <f t="shared" si="30"/>
        <v>x</v>
      </c>
      <c r="BP28" s="354" t="str">
        <f t="shared" si="31"/>
        <v>x</v>
      </c>
      <c r="BQ28" s="403" t="str">
        <f t="shared" si="32"/>
        <v>x</v>
      </c>
      <c r="BR28" s="404"/>
      <c r="BS28" s="63"/>
      <c r="BT28" s="61"/>
      <c r="BU28" s="61"/>
      <c r="BV28" s="61"/>
      <c r="BW28" s="61"/>
      <c r="BX28" s="61"/>
      <c r="BY28" s="408">
        <f t="shared" si="33"/>
        <v>0</v>
      </c>
      <c r="BZ28" s="407">
        <f t="shared" si="34"/>
        <v>0</v>
      </c>
      <c r="CA28" s="369">
        <f t="shared" si="35"/>
        <v>-800</v>
      </c>
      <c r="CB28" s="409">
        <f t="shared" si="36"/>
        <v>1</v>
      </c>
      <c r="CC28" s="64"/>
      <c r="CD28" s="62"/>
      <c r="CE28" s="62"/>
      <c r="CF28" s="62"/>
      <c r="CG28" s="62"/>
      <c r="CH28" s="62"/>
      <c r="CI28" s="410">
        <f t="shared" si="37"/>
        <v>0</v>
      </c>
      <c r="CJ28" s="407">
        <f t="shared" si="38"/>
        <v>0</v>
      </c>
      <c r="CK28" s="369">
        <f t="shared" si="39"/>
        <v>-800</v>
      </c>
      <c r="CL28" s="409">
        <f t="shared" si="40"/>
        <v>1</v>
      </c>
      <c r="CM28" s="410" t="str">
        <f t="shared" si="41"/>
        <v>x</v>
      </c>
      <c r="CN28" s="411" t="str">
        <f t="shared" si="42"/>
        <v>x</v>
      </c>
      <c r="CO28" s="410" t="str">
        <f t="shared" si="43"/>
        <v>x</v>
      </c>
      <c r="CP28" s="412" t="str">
        <f t="shared" si="44"/>
        <v>x</v>
      </c>
      <c r="CQ28" s="404"/>
      <c r="CR28" s="63"/>
      <c r="CS28" s="61"/>
      <c r="CT28" s="61"/>
      <c r="CU28" s="61"/>
      <c r="CV28" s="61"/>
      <c r="CW28" s="61"/>
      <c r="CX28" s="417">
        <f t="shared" si="45"/>
        <v>0</v>
      </c>
      <c r="CY28" s="416">
        <f t="shared" si="46"/>
        <v>0</v>
      </c>
      <c r="CZ28" s="418">
        <f t="shared" si="47"/>
        <v>-800</v>
      </c>
      <c r="DA28" s="419">
        <f t="shared" si="48"/>
        <v>1</v>
      </c>
      <c r="DB28" s="64"/>
      <c r="DC28" s="62"/>
      <c r="DD28" s="62"/>
      <c r="DE28" s="62"/>
      <c r="DF28" s="62"/>
      <c r="DG28" s="62"/>
      <c r="DH28" s="420">
        <f t="shared" si="49"/>
        <v>0</v>
      </c>
      <c r="DI28" s="416">
        <f t="shared" si="50"/>
        <v>0</v>
      </c>
      <c r="DJ28" s="418">
        <f t="shared" si="68"/>
        <v>-800</v>
      </c>
      <c r="DK28" s="419">
        <f t="shared" si="51"/>
        <v>1</v>
      </c>
      <c r="DL28" s="420" t="str">
        <f t="shared" si="52"/>
        <v>x</v>
      </c>
      <c r="DM28" s="421" t="str">
        <f t="shared" si="53"/>
        <v>x</v>
      </c>
      <c r="DN28" s="420" t="str">
        <f t="shared" si="54"/>
        <v>x</v>
      </c>
      <c r="DO28" s="422" t="str">
        <f t="shared" si="55"/>
        <v>x</v>
      </c>
      <c r="DP28" s="404"/>
      <c r="DQ28" s="63"/>
      <c r="DR28" s="61"/>
      <c r="DS28" s="61"/>
      <c r="DT28" s="61"/>
      <c r="DU28" s="61"/>
      <c r="DV28" s="61"/>
      <c r="DW28" s="453">
        <f t="shared" si="56"/>
        <v>0</v>
      </c>
      <c r="DX28" s="452">
        <f t="shared" si="57"/>
        <v>0</v>
      </c>
      <c r="DY28" s="454">
        <f t="shared" si="58"/>
        <v>-800</v>
      </c>
      <c r="DZ28" s="455">
        <f t="shared" si="59"/>
        <v>1</v>
      </c>
      <c r="EA28" s="63"/>
      <c r="EB28" s="61"/>
      <c r="EC28" s="61"/>
      <c r="ED28" s="61"/>
      <c r="EE28" s="61"/>
      <c r="EF28" s="61"/>
      <c r="EG28" s="456">
        <f t="shared" si="60"/>
        <v>0</v>
      </c>
      <c r="EH28" s="452">
        <f t="shared" si="61"/>
        <v>0</v>
      </c>
      <c r="EI28" s="454">
        <f t="shared" si="62"/>
        <v>-800</v>
      </c>
      <c r="EJ28" s="455">
        <f t="shared" si="63"/>
        <v>1</v>
      </c>
      <c r="EK28" s="456" t="str">
        <f t="shared" si="64"/>
        <v>x</v>
      </c>
      <c r="EL28" s="457" t="str">
        <f t="shared" si="65"/>
        <v>x</v>
      </c>
      <c r="EM28" s="456" t="str">
        <f t="shared" si="66"/>
        <v>x</v>
      </c>
      <c r="EN28" s="458" t="str">
        <f t="shared" si="67"/>
        <v>x</v>
      </c>
      <c r="EO28" s="142" t="s">
        <v>152</v>
      </c>
    </row>
    <row r="29" spans="1:145" ht="12.75">
      <c r="A29" s="145">
        <f t="shared" si="0"/>
        <v>24</v>
      </c>
      <c r="B29" s="146">
        <v>24</v>
      </c>
      <c r="C29" s="170"/>
      <c r="D29" s="170"/>
      <c r="E29" s="170"/>
      <c r="I29" s="191">
        <f t="shared" si="1"/>
        <v>24</v>
      </c>
      <c r="J29" s="174">
        <f t="shared" si="2"/>
        <v>1000.024</v>
      </c>
      <c r="K29" s="191">
        <f t="shared" si="3"/>
        <v>24</v>
      </c>
      <c r="L29" s="174">
        <f t="shared" si="4"/>
        <v>1000.024</v>
      </c>
      <c r="M29" s="191">
        <f t="shared" si="5"/>
        <v>24</v>
      </c>
      <c r="N29" s="174">
        <f t="shared" si="6"/>
        <v>1000.024</v>
      </c>
      <c r="O29" s="191">
        <f t="shared" si="7"/>
        <v>24</v>
      </c>
      <c r="P29" s="174">
        <f t="shared" si="8"/>
        <v>1000.024</v>
      </c>
      <c r="W29" s="195" t="str">
        <f t="shared" si="9"/>
        <v>x</v>
      </c>
      <c r="X29" s="167" t="str">
        <f t="shared" si="10"/>
        <v>x</v>
      </c>
      <c r="Y29" s="195" t="str">
        <f t="shared" si="11"/>
        <v>x</v>
      </c>
      <c r="Z29" s="167" t="str">
        <f t="shared" si="12"/>
        <v>x</v>
      </c>
      <c r="AA29" s="195" t="str">
        <f t="shared" si="13"/>
        <v>x</v>
      </c>
      <c r="AB29" s="167" t="str">
        <f t="shared" si="14"/>
        <v>x</v>
      </c>
      <c r="AC29" s="195" t="str">
        <f t="shared" si="15"/>
        <v>x</v>
      </c>
      <c r="AD29" s="167" t="str">
        <f t="shared" si="16"/>
        <v>x</v>
      </c>
      <c r="AK29" s="174" t="str">
        <f t="shared" si="17"/>
        <v>x</v>
      </c>
      <c r="AL29" s="147" t="str">
        <f t="shared" si="18"/>
        <v>x</v>
      </c>
      <c r="AM29" s="1"/>
      <c r="AN29" s="1"/>
      <c r="AO29" s="1"/>
      <c r="AP29" s="1"/>
      <c r="AQ29" s="355" t="str">
        <f t="shared" si="19"/>
        <v>x</v>
      </c>
      <c r="AR29" s="105" t="str">
        <f t="shared" si="20"/>
        <v>x</v>
      </c>
      <c r="AS29" s="404"/>
      <c r="AT29" s="63"/>
      <c r="AU29" s="61"/>
      <c r="AV29" s="61"/>
      <c r="AW29" s="61"/>
      <c r="AX29" s="61"/>
      <c r="AY29" s="61"/>
      <c r="AZ29" s="400">
        <f t="shared" si="21"/>
        <v>0</v>
      </c>
      <c r="BA29" s="399">
        <f t="shared" si="22"/>
        <v>0</v>
      </c>
      <c r="BB29" s="366">
        <f t="shared" si="23"/>
        <v>-800</v>
      </c>
      <c r="BC29" s="401">
        <f t="shared" si="24"/>
        <v>1</v>
      </c>
      <c r="BD29" s="63"/>
      <c r="BE29" s="61"/>
      <c r="BF29" s="61"/>
      <c r="BG29" s="61"/>
      <c r="BH29" s="61"/>
      <c r="BI29" s="61"/>
      <c r="BJ29" s="354">
        <f t="shared" si="25"/>
        <v>0</v>
      </c>
      <c r="BK29" s="399">
        <f t="shared" si="26"/>
        <v>0</v>
      </c>
      <c r="BL29" s="366">
        <f t="shared" si="27"/>
        <v>-800</v>
      </c>
      <c r="BM29" s="401">
        <f t="shared" si="28"/>
        <v>1</v>
      </c>
      <c r="BN29" s="354" t="str">
        <f t="shared" si="29"/>
        <v>x</v>
      </c>
      <c r="BO29" s="402" t="str">
        <f t="shared" si="30"/>
        <v>x</v>
      </c>
      <c r="BP29" s="354" t="str">
        <f t="shared" si="31"/>
        <v>x</v>
      </c>
      <c r="BQ29" s="403" t="str">
        <f t="shared" si="32"/>
        <v>x</v>
      </c>
      <c r="BR29" s="404"/>
      <c r="BS29" s="63"/>
      <c r="BT29" s="61"/>
      <c r="BU29" s="61"/>
      <c r="BV29" s="61"/>
      <c r="BW29" s="61"/>
      <c r="BX29" s="61"/>
      <c r="BY29" s="408">
        <f t="shared" si="33"/>
        <v>0</v>
      </c>
      <c r="BZ29" s="407">
        <f t="shared" si="34"/>
        <v>0</v>
      </c>
      <c r="CA29" s="369">
        <f t="shared" si="35"/>
        <v>-800</v>
      </c>
      <c r="CB29" s="409">
        <f t="shared" si="36"/>
        <v>1</v>
      </c>
      <c r="CC29" s="63"/>
      <c r="CD29" s="61"/>
      <c r="CE29" s="61"/>
      <c r="CF29" s="61"/>
      <c r="CG29" s="61"/>
      <c r="CH29" s="61"/>
      <c r="CI29" s="410">
        <f t="shared" si="37"/>
        <v>0</v>
      </c>
      <c r="CJ29" s="407">
        <f t="shared" si="38"/>
        <v>0</v>
      </c>
      <c r="CK29" s="369">
        <f t="shared" si="39"/>
        <v>-800</v>
      </c>
      <c r="CL29" s="409">
        <f t="shared" si="40"/>
        <v>1</v>
      </c>
      <c r="CM29" s="410" t="str">
        <f t="shared" si="41"/>
        <v>x</v>
      </c>
      <c r="CN29" s="411" t="str">
        <f t="shared" si="42"/>
        <v>x</v>
      </c>
      <c r="CO29" s="410" t="str">
        <f t="shared" si="43"/>
        <v>x</v>
      </c>
      <c r="CP29" s="412" t="str">
        <f t="shared" si="44"/>
        <v>x</v>
      </c>
      <c r="CQ29" s="404"/>
      <c r="CR29" s="63"/>
      <c r="CS29" s="61"/>
      <c r="CT29" s="61"/>
      <c r="CU29" s="61"/>
      <c r="CV29" s="61"/>
      <c r="CW29" s="61"/>
      <c r="CX29" s="417">
        <f t="shared" si="45"/>
        <v>0</v>
      </c>
      <c r="CY29" s="416">
        <f t="shared" si="46"/>
        <v>0</v>
      </c>
      <c r="CZ29" s="418">
        <f t="shared" si="47"/>
        <v>-800</v>
      </c>
      <c r="DA29" s="419">
        <f t="shared" si="48"/>
        <v>1</v>
      </c>
      <c r="DB29" s="64"/>
      <c r="DC29" s="62"/>
      <c r="DD29" s="62"/>
      <c r="DE29" s="62"/>
      <c r="DF29" s="62"/>
      <c r="DG29" s="62"/>
      <c r="DH29" s="420">
        <f t="shared" si="49"/>
        <v>0</v>
      </c>
      <c r="DI29" s="416">
        <f t="shared" si="50"/>
        <v>0</v>
      </c>
      <c r="DJ29" s="418">
        <f t="shared" si="68"/>
        <v>-800</v>
      </c>
      <c r="DK29" s="419">
        <f t="shared" si="51"/>
        <v>1</v>
      </c>
      <c r="DL29" s="420" t="str">
        <f t="shared" si="52"/>
        <v>x</v>
      </c>
      <c r="DM29" s="421" t="str">
        <f t="shared" si="53"/>
        <v>x</v>
      </c>
      <c r="DN29" s="420" t="str">
        <f t="shared" si="54"/>
        <v>x</v>
      </c>
      <c r="DO29" s="422" t="str">
        <f t="shared" si="55"/>
        <v>x</v>
      </c>
      <c r="DP29" s="404"/>
      <c r="DQ29" s="63"/>
      <c r="DR29" s="61"/>
      <c r="DS29" s="61"/>
      <c r="DT29" s="61"/>
      <c r="DU29" s="61"/>
      <c r="DV29" s="61"/>
      <c r="DW29" s="453">
        <f t="shared" si="56"/>
        <v>0</v>
      </c>
      <c r="DX29" s="452">
        <f t="shared" si="57"/>
        <v>0</v>
      </c>
      <c r="DY29" s="454">
        <f t="shared" si="58"/>
        <v>-800</v>
      </c>
      <c r="DZ29" s="455">
        <f t="shared" si="59"/>
        <v>1</v>
      </c>
      <c r="EA29" s="63"/>
      <c r="EB29" s="61"/>
      <c r="EC29" s="61"/>
      <c r="ED29" s="61"/>
      <c r="EE29" s="61"/>
      <c r="EF29" s="61"/>
      <c r="EG29" s="456">
        <f t="shared" si="60"/>
        <v>0</v>
      </c>
      <c r="EH29" s="452">
        <f t="shared" si="61"/>
        <v>0</v>
      </c>
      <c r="EI29" s="454">
        <f t="shared" si="62"/>
        <v>-800</v>
      </c>
      <c r="EJ29" s="455">
        <f t="shared" si="63"/>
        <v>1</v>
      </c>
      <c r="EK29" s="456" t="str">
        <f t="shared" si="64"/>
        <v>x</v>
      </c>
      <c r="EL29" s="457" t="str">
        <f t="shared" si="65"/>
        <v>x</v>
      </c>
      <c r="EM29" s="456" t="str">
        <f t="shared" si="66"/>
        <v>x</v>
      </c>
      <c r="EN29" s="458" t="str">
        <f t="shared" si="67"/>
        <v>x</v>
      </c>
      <c r="EO29" s="142" t="s">
        <v>152</v>
      </c>
    </row>
    <row r="30" spans="1:145" ht="12.75">
      <c r="A30" s="145">
        <f t="shared" si="0"/>
        <v>25</v>
      </c>
      <c r="B30" s="146">
        <v>25</v>
      </c>
      <c r="C30" s="170"/>
      <c r="D30" s="170"/>
      <c r="E30" s="170"/>
      <c r="I30" s="191">
        <f t="shared" si="1"/>
        <v>25</v>
      </c>
      <c r="J30" s="174">
        <f t="shared" si="2"/>
        <v>1000.025</v>
      </c>
      <c r="K30" s="191">
        <f t="shared" si="3"/>
        <v>25</v>
      </c>
      <c r="L30" s="174">
        <f t="shared" si="4"/>
        <v>1000.025</v>
      </c>
      <c r="M30" s="191">
        <f t="shared" si="5"/>
        <v>25</v>
      </c>
      <c r="N30" s="174">
        <f t="shared" si="6"/>
        <v>1000.025</v>
      </c>
      <c r="O30" s="191">
        <f t="shared" si="7"/>
        <v>25</v>
      </c>
      <c r="P30" s="174">
        <f t="shared" si="8"/>
        <v>1000.025</v>
      </c>
      <c r="W30" s="195" t="str">
        <f t="shared" si="9"/>
        <v>x</v>
      </c>
      <c r="X30" s="167" t="str">
        <f t="shared" si="10"/>
        <v>x</v>
      </c>
      <c r="Y30" s="195" t="str">
        <f t="shared" si="11"/>
        <v>x</v>
      </c>
      <c r="Z30" s="167" t="str">
        <f t="shared" si="12"/>
        <v>x</v>
      </c>
      <c r="AA30" s="195" t="str">
        <f t="shared" si="13"/>
        <v>x</v>
      </c>
      <c r="AB30" s="167" t="str">
        <f t="shared" si="14"/>
        <v>x</v>
      </c>
      <c r="AC30" s="195" t="str">
        <f t="shared" si="15"/>
        <v>x</v>
      </c>
      <c r="AD30" s="167" t="str">
        <f t="shared" si="16"/>
        <v>x</v>
      </c>
      <c r="AK30" s="174" t="str">
        <f t="shared" si="17"/>
        <v>x</v>
      </c>
      <c r="AL30" s="147" t="str">
        <f t="shared" si="18"/>
        <v>x</v>
      </c>
      <c r="AM30" s="1"/>
      <c r="AN30" s="1"/>
      <c r="AO30" s="1"/>
      <c r="AP30" s="1"/>
      <c r="AQ30" s="355" t="str">
        <f t="shared" si="19"/>
        <v>x</v>
      </c>
      <c r="AR30" s="105" t="str">
        <f t="shared" si="20"/>
        <v>x</v>
      </c>
      <c r="AS30" s="404"/>
      <c r="AT30" s="63"/>
      <c r="AU30" s="61"/>
      <c r="AV30" s="61"/>
      <c r="AW30" s="61"/>
      <c r="AX30" s="61"/>
      <c r="AY30" s="61"/>
      <c r="AZ30" s="400">
        <f t="shared" si="21"/>
        <v>0</v>
      </c>
      <c r="BA30" s="399">
        <f t="shared" si="22"/>
        <v>0</v>
      </c>
      <c r="BB30" s="366">
        <f t="shared" si="23"/>
        <v>-800</v>
      </c>
      <c r="BC30" s="401">
        <f t="shared" si="24"/>
        <v>1</v>
      </c>
      <c r="BD30" s="63"/>
      <c r="BE30" s="61"/>
      <c r="BF30" s="61"/>
      <c r="BG30" s="61"/>
      <c r="BH30" s="61"/>
      <c r="BI30" s="61"/>
      <c r="BJ30" s="354">
        <f t="shared" si="25"/>
        <v>0</v>
      </c>
      <c r="BK30" s="399">
        <f t="shared" si="26"/>
        <v>0</v>
      </c>
      <c r="BL30" s="366">
        <f t="shared" si="27"/>
        <v>-800</v>
      </c>
      <c r="BM30" s="401">
        <f t="shared" si="28"/>
        <v>1</v>
      </c>
      <c r="BN30" s="354" t="str">
        <f t="shared" si="29"/>
        <v>x</v>
      </c>
      <c r="BO30" s="402" t="str">
        <f t="shared" si="30"/>
        <v>x</v>
      </c>
      <c r="BP30" s="354" t="str">
        <f t="shared" si="31"/>
        <v>x</v>
      </c>
      <c r="BQ30" s="403" t="str">
        <f t="shared" si="32"/>
        <v>x</v>
      </c>
      <c r="BR30" s="404"/>
      <c r="BS30" s="63"/>
      <c r="BT30" s="61"/>
      <c r="BU30" s="61"/>
      <c r="BV30" s="61"/>
      <c r="BW30" s="61"/>
      <c r="BX30" s="61"/>
      <c r="BY30" s="408">
        <f t="shared" si="33"/>
        <v>0</v>
      </c>
      <c r="BZ30" s="407">
        <f t="shared" si="34"/>
        <v>0</v>
      </c>
      <c r="CA30" s="369">
        <f t="shared" si="35"/>
        <v>-800</v>
      </c>
      <c r="CB30" s="409">
        <f t="shared" si="36"/>
        <v>1</v>
      </c>
      <c r="CC30" s="64"/>
      <c r="CD30" s="62"/>
      <c r="CE30" s="62"/>
      <c r="CF30" s="62"/>
      <c r="CG30" s="62"/>
      <c r="CH30" s="62"/>
      <c r="CI30" s="410">
        <f t="shared" si="37"/>
        <v>0</v>
      </c>
      <c r="CJ30" s="407">
        <f t="shared" si="38"/>
        <v>0</v>
      </c>
      <c r="CK30" s="369">
        <f t="shared" si="39"/>
        <v>-800</v>
      </c>
      <c r="CL30" s="409">
        <f t="shared" si="40"/>
        <v>1</v>
      </c>
      <c r="CM30" s="410" t="str">
        <f t="shared" si="41"/>
        <v>x</v>
      </c>
      <c r="CN30" s="411" t="str">
        <f t="shared" si="42"/>
        <v>x</v>
      </c>
      <c r="CO30" s="410" t="str">
        <f t="shared" si="43"/>
        <v>x</v>
      </c>
      <c r="CP30" s="412" t="str">
        <f t="shared" si="44"/>
        <v>x</v>
      </c>
      <c r="CQ30" s="404"/>
      <c r="CR30" s="63"/>
      <c r="CS30" s="61"/>
      <c r="CT30" s="61"/>
      <c r="CU30" s="61"/>
      <c r="CV30" s="61"/>
      <c r="CW30" s="61"/>
      <c r="CX30" s="417">
        <f t="shared" si="45"/>
        <v>0</v>
      </c>
      <c r="CY30" s="416">
        <f t="shared" si="46"/>
        <v>0</v>
      </c>
      <c r="CZ30" s="418">
        <f t="shared" si="47"/>
        <v>-800</v>
      </c>
      <c r="DA30" s="419">
        <f t="shared" si="48"/>
        <v>1</v>
      </c>
      <c r="DB30" s="64"/>
      <c r="DC30" s="62"/>
      <c r="DD30" s="62"/>
      <c r="DE30" s="62"/>
      <c r="DF30" s="62"/>
      <c r="DG30" s="62"/>
      <c r="DH30" s="420">
        <f t="shared" si="49"/>
        <v>0</v>
      </c>
      <c r="DI30" s="416">
        <f t="shared" si="50"/>
        <v>0</v>
      </c>
      <c r="DJ30" s="418">
        <f t="shared" si="68"/>
        <v>-800</v>
      </c>
      <c r="DK30" s="419">
        <f t="shared" si="51"/>
        <v>1</v>
      </c>
      <c r="DL30" s="420" t="str">
        <f t="shared" si="52"/>
        <v>x</v>
      </c>
      <c r="DM30" s="421" t="str">
        <f t="shared" si="53"/>
        <v>x</v>
      </c>
      <c r="DN30" s="420" t="str">
        <f t="shared" si="54"/>
        <v>x</v>
      </c>
      <c r="DO30" s="422" t="str">
        <f t="shared" si="55"/>
        <v>x</v>
      </c>
      <c r="DP30" s="404"/>
      <c r="DQ30" s="63"/>
      <c r="DR30" s="61"/>
      <c r="DS30" s="61"/>
      <c r="DT30" s="61"/>
      <c r="DU30" s="61"/>
      <c r="DV30" s="61"/>
      <c r="DW30" s="453">
        <f t="shared" si="56"/>
        <v>0</v>
      </c>
      <c r="DX30" s="452">
        <f t="shared" si="57"/>
        <v>0</v>
      </c>
      <c r="DY30" s="454">
        <f t="shared" si="58"/>
        <v>-800</v>
      </c>
      <c r="DZ30" s="455">
        <f t="shared" si="59"/>
        <v>1</v>
      </c>
      <c r="EA30" s="63"/>
      <c r="EB30" s="61"/>
      <c r="EC30" s="61"/>
      <c r="ED30" s="61"/>
      <c r="EE30" s="61"/>
      <c r="EF30" s="61"/>
      <c r="EG30" s="456">
        <f t="shared" si="60"/>
        <v>0</v>
      </c>
      <c r="EH30" s="452">
        <f t="shared" si="61"/>
        <v>0</v>
      </c>
      <c r="EI30" s="454">
        <f t="shared" si="62"/>
        <v>-800</v>
      </c>
      <c r="EJ30" s="455">
        <f t="shared" si="63"/>
        <v>1</v>
      </c>
      <c r="EK30" s="456" t="str">
        <f t="shared" si="64"/>
        <v>x</v>
      </c>
      <c r="EL30" s="457" t="str">
        <f t="shared" si="65"/>
        <v>x</v>
      </c>
      <c r="EM30" s="456" t="str">
        <f t="shared" si="66"/>
        <v>x</v>
      </c>
      <c r="EN30" s="458" t="str">
        <f t="shared" si="67"/>
        <v>x</v>
      </c>
      <c r="EO30" s="142" t="s">
        <v>152</v>
      </c>
    </row>
    <row r="31" spans="1:145" ht="12.75">
      <c r="A31" s="145">
        <f t="shared" si="0"/>
        <v>26</v>
      </c>
      <c r="B31" s="146">
        <v>26</v>
      </c>
      <c r="C31" s="170"/>
      <c r="D31" s="170"/>
      <c r="E31" s="170"/>
      <c r="I31" s="191">
        <f t="shared" si="1"/>
        <v>26</v>
      </c>
      <c r="J31" s="174">
        <f t="shared" si="2"/>
        <v>1000.026</v>
      </c>
      <c r="K31" s="191">
        <f t="shared" si="3"/>
        <v>26</v>
      </c>
      <c r="L31" s="174">
        <f t="shared" si="4"/>
        <v>1000.026</v>
      </c>
      <c r="M31" s="191">
        <f t="shared" si="5"/>
        <v>26</v>
      </c>
      <c r="N31" s="174">
        <f t="shared" si="6"/>
        <v>1000.026</v>
      </c>
      <c r="O31" s="191">
        <f t="shared" si="7"/>
        <v>26</v>
      </c>
      <c r="P31" s="174">
        <f t="shared" si="8"/>
        <v>1000.026</v>
      </c>
      <c r="W31" s="195" t="str">
        <f t="shared" si="9"/>
        <v>x</v>
      </c>
      <c r="X31" s="167" t="str">
        <f t="shared" si="10"/>
        <v>x</v>
      </c>
      <c r="Y31" s="195" t="str">
        <f t="shared" si="11"/>
        <v>x</v>
      </c>
      <c r="Z31" s="167" t="str">
        <f t="shared" si="12"/>
        <v>x</v>
      </c>
      <c r="AA31" s="195" t="str">
        <f t="shared" si="13"/>
        <v>x</v>
      </c>
      <c r="AB31" s="167" t="str">
        <f t="shared" si="14"/>
        <v>x</v>
      </c>
      <c r="AC31" s="195" t="str">
        <f t="shared" si="15"/>
        <v>x</v>
      </c>
      <c r="AD31" s="167" t="str">
        <f t="shared" si="16"/>
        <v>x</v>
      </c>
      <c r="AK31" s="174" t="str">
        <f t="shared" si="17"/>
        <v>x</v>
      </c>
      <c r="AL31" s="147" t="str">
        <f t="shared" si="18"/>
        <v>x</v>
      </c>
      <c r="AM31" s="1"/>
      <c r="AN31" s="1"/>
      <c r="AO31" s="1"/>
      <c r="AP31" s="1"/>
      <c r="AQ31" s="355" t="str">
        <f t="shared" si="19"/>
        <v>x</v>
      </c>
      <c r="AR31" s="105" t="str">
        <f t="shared" si="20"/>
        <v>x</v>
      </c>
      <c r="AS31" s="404"/>
      <c r="AT31" s="63"/>
      <c r="AU31" s="61"/>
      <c r="AV31" s="61"/>
      <c r="AW31" s="61"/>
      <c r="AX31" s="61"/>
      <c r="AY31" s="61"/>
      <c r="AZ31" s="400">
        <f t="shared" si="21"/>
        <v>0</v>
      </c>
      <c r="BA31" s="399">
        <f t="shared" si="22"/>
        <v>0</v>
      </c>
      <c r="BB31" s="366">
        <f t="shared" si="23"/>
        <v>-800</v>
      </c>
      <c r="BC31" s="401">
        <f t="shared" si="24"/>
        <v>1</v>
      </c>
      <c r="BD31" s="63"/>
      <c r="BE31" s="61"/>
      <c r="BF31" s="61"/>
      <c r="BG31" s="61"/>
      <c r="BH31" s="61"/>
      <c r="BI31" s="61"/>
      <c r="BJ31" s="354">
        <f t="shared" si="25"/>
        <v>0</v>
      </c>
      <c r="BK31" s="399">
        <f t="shared" si="26"/>
        <v>0</v>
      </c>
      <c r="BL31" s="366">
        <f t="shared" si="27"/>
        <v>-800</v>
      </c>
      <c r="BM31" s="401">
        <f t="shared" si="28"/>
        <v>1</v>
      </c>
      <c r="BN31" s="354" t="str">
        <f t="shared" si="29"/>
        <v>x</v>
      </c>
      <c r="BO31" s="402" t="str">
        <f t="shared" si="30"/>
        <v>x</v>
      </c>
      <c r="BP31" s="354" t="str">
        <f t="shared" si="31"/>
        <v>x</v>
      </c>
      <c r="BQ31" s="403" t="str">
        <f t="shared" si="32"/>
        <v>x</v>
      </c>
      <c r="BR31" s="404"/>
      <c r="BS31" s="63"/>
      <c r="BT31" s="61"/>
      <c r="BU31" s="61"/>
      <c r="BV31" s="61"/>
      <c r="BW31" s="61"/>
      <c r="BX31" s="61"/>
      <c r="BY31" s="408">
        <f t="shared" si="33"/>
        <v>0</v>
      </c>
      <c r="BZ31" s="407">
        <f t="shared" si="34"/>
        <v>0</v>
      </c>
      <c r="CA31" s="369">
        <f t="shared" si="35"/>
        <v>-800</v>
      </c>
      <c r="CB31" s="409">
        <f t="shared" si="36"/>
        <v>1</v>
      </c>
      <c r="CC31" s="64"/>
      <c r="CD31" s="62"/>
      <c r="CE31" s="62"/>
      <c r="CF31" s="62"/>
      <c r="CG31" s="62"/>
      <c r="CH31" s="62"/>
      <c r="CI31" s="410">
        <f t="shared" si="37"/>
        <v>0</v>
      </c>
      <c r="CJ31" s="407">
        <f t="shared" si="38"/>
        <v>0</v>
      </c>
      <c r="CK31" s="369">
        <f t="shared" si="39"/>
        <v>-800</v>
      </c>
      <c r="CL31" s="409">
        <f t="shared" si="40"/>
        <v>1</v>
      </c>
      <c r="CM31" s="410" t="str">
        <f t="shared" si="41"/>
        <v>x</v>
      </c>
      <c r="CN31" s="411" t="str">
        <f t="shared" si="42"/>
        <v>x</v>
      </c>
      <c r="CO31" s="410" t="str">
        <f t="shared" si="43"/>
        <v>x</v>
      </c>
      <c r="CP31" s="412" t="str">
        <f t="shared" si="44"/>
        <v>x</v>
      </c>
      <c r="CQ31" s="404"/>
      <c r="CR31" s="63"/>
      <c r="CS31" s="61"/>
      <c r="CT31" s="61"/>
      <c r="CU31" s="61"/>
      <c r="CV31" s="61"/>
      <c r="CW31" s="61"/>
      <c r="CX31" s="417">
        <f t="shared" si="45"/>
        <v>0</v>
      </c>
      <c r="CY31" s="416">
        <f t="shared" si="46"/>
        <v>0</v>
      </c>
      <c r="CZ31" s="418">
        <f t="shared" si="47"/>
        <v>-800</v>
      </c>
      <c r="DA31" s="419">
        <f t="shared" si="48"/>
        <v>1</v>
      </c>
      <c r="DB31" s="64"/>
      <c r="DC31" s="62"/>
      <c r="DD31" s="62"/>
      <c r="DE31" s="62"/>
      <c r="DF31" s="62"/>
      <c r="DG31" s="62"/>
      <c r="DH31" s="420">
        <f t="shared" si="49"/>
        <v>0</v>
      </c>
      <c r="DI31" s="416">
        <f t="shared" si="50"/>
        <v>0</v>
      </c>
      <c r="DJ31" s="418">
        <f t="shared" si="68"/>
        <v>-800</v>
      </c>
      <c r="DK31" s="419">
        <f t="shared" si="51"/>
        <v>1</v>
      </c>
      <c r="DL31" s="420" t="str">
        <f t="shared" si="52"/>
        <v>x</v>
      </c>
      <c r="DM31" s="421" t="str">
        <f t="shared" si="53"/>
        <v>x</v>
      </c>
      <c r="DN31" s="420" t="str">
        <f t="shared" si="54"/>
        <v>x</v>
      </c>
      <c r="DO31" s="422" t="str">
        <f t="shared" si="55"/>
        <v>x</v>
      </c>
      <c r="DP31" s="404"/>
      <c r="DQ31" s="63"/>
      <c r="DR31" s="61"/>
      <c r="DS31" s="61"/>
      <c r="DT31" s="61"/>
      <c r="DU31" s="61"/>
      <c r="DV31" s="61"/>
      <c r="DW31" s="453">
        <f t="shared" si="56"/>
        <v>0</v>
      </c>
      <c r="DX31" s="452">
        <f t="shared" si="57"/>
        <v>0</v>
      </c>
      <c r="DY31" s="454">
        <f t="shared" si="58"/>
        <v>-800</v>
      </c>
      <c r="DZ31" s="455">
        <f t="shared" si="59"/>
        <v>1</v>
      </c>
      <c r="EA31" s="63"/>
      <c r="EB31" s="61"/>
      <c r="EC31" s="61"/>
      <c r="ED31" s="61"/>
      <c r="EE31" s="61"/>
      <c r="EF31" s="61"/>
      <c r="EG31" s="456">
        <f t="shared" si="60"/>
        <v>0</v>
      </c>
      <c r="EH31" s="452">
        <f t="shared" si="61"/>
        <v>0</v>
      </c>
      <c r="EI31" s="454">
        <f t="shared" si="62"/>
        <v>-800</v>
      </c>
      <c r="EJ31" s="455">
        <f t="shared" si="63"/>
        <v>1</v>
      </c>
      <c r="EK31" s="456" t="str">
        <f t="shared" si="64"/>
        <v>x</v>
      </c>
      <c r="EL31" s="457" t="str">
        <f t="shared" si="65"/>
        <v>x</v>
      </c>
      <c r="EM31" s="456" t="str">
        <f t="shared" si="66"/>
        <v>x</v>
      </c>
      <c r="EN31" s="458" t="str">
        <f t="shared" si="67"/>
        <v>x</v>
      </c>
      <c r="EO31" s="142" t="s">
        <v>152</v>
      </c>
    </row>
    <row r="32" spans="1:145" ht="12.75">
      <c r="A32" s="145">
        <f t="shared" si="0"/>
        <v>27</v>
      </c>
      <c r="B32" s="146">
        <v>27</v>
      </c>
      <c r="C32" s="170"/>
      <c r="D32" s="170"/>
      <c r="E32" s="170"/>
      <c r="I32" s="191">
        <f t="shared" si="1"/>
        <v>27</v>
      </c>
      <c r="J32" s="174">
        <f t="shared" si="2"/>
        <v>1000.027</v>
      </c>
      <c r="K32" s="191">
        <f t="shared" si="3"/>
        <v>27</v>
      </c>
      <c r="L32" s="174">
        <f t="shared" si="4"/>
        <v>1000.027</v>
      </c>
      <c r="M32" s="191">
        <f t="shared" si="5"/>
        <v>27</v>
      </c>
      <c r="N32" s="174">
        <f t="shared" si="6"/>
        <v>1000.027</v>
      </c>
      <c r="O32" s="191">
        <f t="shared" si="7"/>
        <v>27</v>
      </c>
      <c r="P32" s="174">
        <f t="shared" si="8"/>
        <v>1000.027</v>
      </c>
      <c r="W32" s="195" t="str">
        <f t="shared" si="9"/>
        <v>x</v>
      </c>
      <c r="X32" s="167" t="str">
        <f t="shared" si="10"/>
        <v>x</v>
      </c>
      <c r="Y32" s="195" t="str">
        <f t="shared" si="11"/>
        <v>x</v>
      </c>
      <c r="Z32" s="167" t="str">
        <f t="shared" si="12"/>
        <v>x</v>
      </c>
      <c r="AA32" s="195" t="str">
        <f t="shared" si="13"/>
        <v>x</v>
      </c>
      <c r="AB32" s="167" t="str">
        <f t="shared" si="14"/>
        <v>x</v>
      </c>
      <c r="AC32" s="195" t="str">
        <f t="shared" si="15"/>
        <v>x</v>
      </c>
      <c r="AD32" s="167" t="str">
        <f t="shared" si="16"/>
        <v>x</v>
      </c>
      <c r="AK32" s="174" t="str">
        <f t="shared" si="17"/>
        <v>x</v>
      </c>
      <c r="AL32" s="147" t="str">
        <f t="shared" si="18"/>
        <v>x</v>
      </c>
      <c r="AM32" s="1"/>
      <c r="AN32" s="1"/>
      <c r="AO32" s="1"/>
      <c r="AP32" s="1"/>
      <c r="AQ32" s="355" t="str">
        <f t="shared" si="19"/>
        <v>x</v>
      </c>
      <c r="AR32" s="105" t="str">
        <f t="shared" si="20"/>
        <v>x</v>
      </c>
      <c r="AS32" s="404"/>
      <c r="AT32" s="63"/>
      <c r="AU32" s="61"/>
      <c r="AV32" s="61"/>
      <c r="AW32" s="61"/>
      <c r="AX32" s="61"/>
      <c r="AY32" s="61"/>
      <c r="AZ32" s="400">
        <f t="shared" si="21"/>
        <v>0</v>
      </c>
      <c r="BA32" s="399">
        <f t="shared" si="22"/>
        <v>0</v>
      </c>
      <c r="BB32" s="366">
        <f t="shared" si="23"/>
        <v>-800</v>
      </c>
      <c r="BC32" s="401">
        <f t="shared" si="24"/>
        <v>1</v>
      </c>
      <c r="BD32" s="63"/>
      <c r="BE32" s="61"/>
      <c r="BF32" s="61"/>
      <c r="BG32" s="61"/>
      <c r="BH32" s="61"/>
      <c r="BI32" s="61"/>
      <c r="BJ32" s="354">
        <f t="shared" si="25"/>
        <v>0</v>
      </c>
      <c r="BK32" s="399">
        <f t="shared" si="26"/>
        <v>0</v>
      </c>
      <c r="BL32" s="366">
        <f t="shared" si="27"/>
        <v>-800</v>
      </c>
      <c r="BM32" s="401">
        <f t="shared" si="28"/>
        <v>1</v>
      </c>
      <c r="BN32" s="354" t="str">
        <f t="shared" si="29"/>
        <v>x</v>
      </c>
      <c r="BO32" s="402" t="str">
        <f t="shared" si="30"/>
        <v>x</v>
      </c>
      <c r="BP32" s="354" t="str">
        <f t="shared" si="31"/>
        <v>x</v>
      </c>
      <c r="BQ32" s="403" t="str">
        <f t="shared" si="32"/>
        <v>x</v>
      </c>
      <c r="BR32" s="404"/>
      <c r="BS32" s="63"/>
      <c r="BT32" s="61"/>
      <c r="BU32" s="61"/>
      <c r="BV32" s="61"/>
      <c r="BW32" s="61"/>
      <c r="BX32" s="61"/>
      <c r="BY32" s="408">
        <f t="shared" si="33"/>
        <v>0</v>
      </c>
      <c r="BZ32" s="407">
        <f t="shared" si="34"/>
        <v>0</v>
      </c>
      <c r="CA32" s="369">
        <f t="shared" si="35"/>
        <v>-800</v>
      </c>
      <c r="CB32" s="409">
        <f t="shared" si="36"/>
        <v>1</v>
      </c>
      <c r="CC32" s="64"/>
      <c r="CD32" s="62"/>
      <c r="CE32" s="62"/>
      <c r="CF32" s="62"/>
      <c r="CG32" s="62"/>
      <c r="CH32" s="62"/>
      <c r="CI32" s="410">
        <f t="shared" si="37"/>
        <v>0</v>
      </c>
      <c r="CJ32" s="407">
        <f t="shared" si="38"/>
        <v>0</v>
      </c>
      <c r="CK32" s="369">
        <f t="shared" si="39"/>
        <v>-800</v>
      </c>
      <c r="CL32" s="409">
        <f t="shared" si="40"/>
        <v>1</v>
      </c>
      <c r="CM32" s="410" t="str">
        <f t="shared" si="41"/>
        <v>x</v>
      </c>
      <c r="CN32" s="411" t="str">
        <f t="shared" si="42"/>
        <v>x</v>
      </c>
      <c r="CO32" s="410" t="str">
        <f t="shared" si="43"/>
        <v>x</v>
      </c>
      <c r="CP32" s="412" t="str">
        <f t="shared" si="44"/>
        <v>x</v>
      </c>
      <c r="CQ32" s="404"/>
      <c r="CR32" s="63"/>
      <c r="CS32" s="61"/>
      <c r="CT32" s="61"/>
      <c r="CU32" s="61"/>
      <c r="CV32" s="61"/>
      <c r="CW32" s="61"/>
      <c r="CX32" s="417">
        <f t="shared" si="45"/>
        <v>0</v>
      </c>
      <c r="CY32" s="416">
        <f t="shared" si="46"/>
        <v>0</v>
      </c>
      <c r="CZ32" s="418">
        <f t="shared" si="47"/>
        <v>-800</v>
      </c>
      <c r="DA32" s="419">
        <f t="shared" si="48"/>
        <v>1</v>
      </c>
      <c r="DB32" s="64"/>
      <c r="DC32" s="62"/>
      <c r="DD32" s="62"/>
      <c r="DE32" s="62"/>
      <c r="DF32" s="62"/>
      <c r="DG32" s="62"/>
      <c r="DH32" s="420">
        <f t="shared" si="49"/>
        <v>0</v>
      </c>
      <c r="DI32" s="416">
        <f t="shared" si="50"/>
        <v>0</v>
      </c>
      <c r="DJ32" s="418">
        <f t="shared" si="68"/>
        <v>-800</v>
      </c>
      <c r="DK32" s="419">
        <f t="shared" si="51"/>
        <v>1</v>
      </c>
      <c r="DL32" s="420" t="str">
        <f t="shared" si="52"/>
        <v>x</v>
      </c>
      <c r="DM32" s="421" t="str">
        <f t="shared" si="53"/>
        <v>x</v>
      </c>
      <c r="DN32" s="420" t="str">
        <f t="shared" si="54"/>
        <v>x</v>
      </c>
      <c r="DO32" s="422" t="str">
        <f t="shared" si="55"/>
        <v>x</v>
      </c>
      <c r="DP32" s="404"/>
      <c r="DQ32" s="63"/>
      <c r="DR32" s="61"/>
      <c r="DS32" s="61"/>
      <c r="DT32" s="61"/>
      <c r="DU32" s="61"/>
      <c r="DV32" s="61"/>
      <c r="DW32" s="453">
        <f t="shared" si="56"/>
        <v>0</v>
      </c>
      <c r="DX32" s="452">
        <f t="shared" si="57"/>
        <v>0</v>
      </c>
      <c r="DY32" s="454">
        <f t="shared" si="58"/>
        <v>-800</v>
      </c>
      <c r="DZ32" s="455">
        <f t="shared" si="59"/>
        <v>1</v>
      </c>
      <c r="EA32" s="63"/>
      <c r="EB32" s="61"/>
      <c r="EC32" s="61"/>
      <c r="ED32" s="61"/>
      <c r="EE32" s="61"/>
      <c r="EF32" s="61"/>
      <c r="EG32" s="456">
        <f t="shared" si="60"/>
        <v>0</v>
      </c>
      <c r="EH32" s="452">
        <f t="shared" si="61"/>
        <v>0</v>
      </c>
      <c r="EI32" s="454">
        <f t="shared" si="62"/>
        <v>-800</v>
      </c>
      <c r="EJ32" s="455">
        <f t="shared" si="63"/>
        <v>1</v>
      </c>
      <c r="EK32" s="456" t="str">
        <f t="shared" si="64"/>
        <v>x</v>
      </c>
      <c r="EL32" s="457" t="str">
        <f t="shared" si="65"/>
        <v>x</v>
      </c>
      <c r="EM32" s="456" t="str">
        <f t="shared" si="66"/>
        <v>x</v>
      </c>
      <c r="EN32" s="458" t="str">
        <f t="shared" si="67"/>
        <v>x</v>
      </c>
      <c r="EO32" s="142" t="s">
        <v>152</v>
      </c>
    </row>
    <row r="33" spans="1:145" ht="12.75">
      <c r="A33" s="145">
        <f t="shared" si="0"/>
        <v>28</v>
      </c>
      <c r="B33" s="146">
        <v>28</v>
      </c>
      <c r="C33" s="170"/>
      <c r="D33" s="170"/>
      <c r="E33" s="170"/>
      <c r="I33" s="191">
        <f t="shared" si="1"/>
        <v>28</v>
      </c>
      <c r="J33" s="174">
        <f t="shared" si="2"/>
        <v>1000.028</v>
      </c>
      <c r="K33" s="191">
        <f t="shared" si="3"/>
        <v>28</v>
      </c>
      <c r="L33" s="174">
        <f t="shared" si="4"/>
        <v>1000.028</v>
      </c>
      <c r="M33" s="191">
        <f t="shared" si="5"/>
        <v>28</v>
      </c>
      <c r="N33" s="174">
        <f t="shared" si="6"/>
        <v>1000.028</v>
      </c>
      <c r="O33" s="191">
        <f t="shared" si="7"/>
        <v>28</v>
      </c>
      <c r="P33" s="174">
        <f t="shared" si="8"/>
        <v>1000.028</v>
      </c>
      <c r="W33" s="195" t="str">
        <f t="shared" si="9"/>
        <v>x</v>
      </c>
      <c r="X33" s="167" t="str">
        <f t="shared" si="10"/>
        <v>x</v>
      </c>
      <c r="Y33" s="195" t="str">
        <f t="shared" si="11"/>
        <v>x</v>
      </c>
      <c r="Z33" s="167" t="str">
        <f t="shared" si="12"/>
        <v>x</v>
      </c>
      <c r="AA33" s="195" t="str">
        <f t="shared" si="13"/>
        <v>x</v>
      </c>
      <c r="AB33" s="167" t="str">
        <f t="shared" si="14"/>
        <v>x</v>
      </c>
      <c r="AC33" s="195" t="str">
        <f t="shared" si="15"/>
        <v>x</v>
      </c>
      <c r="AD33" s="167" t="str">
        <f t="shared" si="16"/>
        <v>x</v>
      </c>
      <c r="AK33" s="174" t="str">
        <f t="shared" si="17"/>
        <v>x</v>
      </c>
      <c r="AL33" s="147" t="str">
        <f t="shared" si="18"/>
        <v>x</v>
      </c>
      <c r="AM33" s="1"/>
      <c r="AN33" s="1"/>
      <c r="AO33" s="1"/>
      <c r="AP33" s="1"/>
      <c r="AQ33" s="355" t="str">
        <f t="shared" si="19"/>
        <v>x</v>
      </c>
      <c r="AR33" s="105" t="str">
        <f t="shared" si="20"/>
        <v>x</v>
      </c>
      <c r="AS33" s="404"/>
      <c r="AT33" s="63"/>
      <c r="AU33" s="61"/>
      <c r="AV33" s="61"/>
      <c r="AW33" s="61"/>
      <c r="AX33" s="61"/>
      <c r="AY33" s="61"/>
      <c r="AZ33" s="400">
        <f t="shared" si="21"/>
        <v>0</v>
      </c>
      <c r="BA33" s="399">
        <f t="shared" si="22"/>
        <v>0</v>
      </c>
      <c r="BB33" s="366">
        <f t="shared" si="23"/>
        <v>-800</v>
      </c>
      <c r="BC33" s="401">
        <f t="shared" si="24"/>
        <v>1</v>
      </c>
      <c r="BD33" s="63"/>
      <c r="BE33" s="61"/>
      <c r="BF33" s="61"/>
      <c r="BG33" s="61"/>
      <c r="BH33" s="61"/>
      <c r="BI33" s="61"/>
      <c r="BJ33" s="354">
        <f t="shared" si="25"/>
        <v>0</v>
      </c>
      <c r="BK33" s="399">
        <f t="shared" si="26"/>
        <v>0</v>
      </c>
      <c r="BL33" s="366">
        <f t="shared" si="27"/>
        <v>-800</v>
      </c>
      <c r="BM33" s="401">
        <f t="shared" si="28"/>
        <v>1</v>
      </c>
      <c r="BN33" s="354" t="str">
        <f t="shared" si="29"/>
        <v>x</v>
      </c>
      <c r="BO33" s="402" t="str">
        <f t="shared" si="30"/>
        <v>x</v>
      </c>
      <c r="BP33" s="354" t="str">
        <f t="shared" si="31"/>
        <v>x</v>
      </c>
      <c r="BQ33" s="403" t="str">
        <f t="shared" si="32"/>
        <v>x</v>
      </c>
      <c r="BR33" s="404"/>
      <c r="BS33" s="63"/>
      <c r="BT33" s="61"/>
      <c r="BU33" s="61"/>
      <c r="BV33" s="61"/>
      <c r="BW33" s="61"/>
      <c r="BX33" s="61"/>
      <c r="BY33" s="408">
        <f t="shared" si="33"/>
        <v>0</v>
      </c>
      <c r="BZ33" s="407">
        <f t="shared" si="34"/>
        <v>0</v>
      </c>
      <c r="CA33" s="369">
        <f t="shared" si="35"/>
        <v>-800</v>
      </c>
      <c r="CB33" s="409">
        <f t="shared" si="36"/>
        <v>1</v>
      </c>
      <c r="CC33" s="64"/>
      <c r="CD33" s="62"/>
      <c r="CE33" s="62"/>
      <c r="CF33" s="62"/>
      <c r="CG33" s="62"/>
      <c r="CH33" s="62"/>
      <c r="CI33" s="410">
        <f t="shared" si="37"/>
        <v>0</v>
      </c>
      <c r="CJ33" s="407">
        <f t="shared" si="38"/>
        <v>0</v>
      </c>
      <c r="CK33" s="369">
        <f t="shared" si="39"/>
        <v>-800</v>
      </c>
      <c r="CL33" s="409">
        <f t="shared" si="40"/>
        <v>1</v>
      </c>
      <c r="CM33" s="410" t="str">
        <f t="shared" si="41"/>
        <v>x</v>
      </c>
      <c r="CN33" s="411" t="str">
        <f t="shared" si="42"/>
        <v>x</v>
      </c>
      <c r="CO33" s="410" t="str">
        <f t="shared" si="43"/>
        <v>x</v>
      </c>
      <c r="CP33" s="412" t="str">
        <f t="shared" si="44"/>
        <v>x</v>
      </c>
      <c r="CQ33" s="404"/>
      <c r="CR33" s="63"/>
      <c r="CS33" s="61"/>
      <c r="CT33" s="61"/>
      <c r="CU33" s="61"/>
      <c r="CV33" s="61"/>
      <c r="CW33" s="61"/>
      <c r="CX33" s="417">
        <f t="shared" si="45"/>
        <v>0</v>
      </c>
      <c r="CY33" s="416">
        <f t="shared" si="46"/>
        <v>0</v>
      </c>
      <c r="CZ33" s="418">
        <f t="shared" si="47"/>
        <v>-800</v>
      </c>
      <c r="DA33" s="419">
        <f t="shared" si="48"/>
        <v>1</v>
      </c>
      <c r="DB33" s="64"/>
      <c r="DC33" s="62"/>
      <c r="DD33" s="62"/>
      <c r="DE33" s="62"/>
      <c r="DF33" s="62"/>
      <c r="DG33" s="62"/>
      <c r="DH33" s="420">
        <f t="shared" si="49"/>
        <v>0</v>
      </c>
      <c r="DI33" s="416">
        <f t="shared" si="50"/>
        <v>0</v>
      </c>
      <c r="DJ33" s="418">
        <f t="shared" si="68"/>
        <v>-800</v>
      </c>
      <c r="DK33" s="419">
        <f t="shared" si="51"/>
        <v>1</v>
      </c>
      <c r="DL33" s="420" t="str">
        <f t="shared" si="52"/>
        <v>x</v>
      </c>
      <c r="DM33" s="421" t="str">
        <f t="shared" si="53"/>
        <v>x</v>
      </c>
      <c r="DN33" s="420" t="str">
        <f t="shared" si="54"/>
        <v>x</v>
      </c>
      <c r="DO33" s="422" t="str">
        <f t="shared" si="55"/>
        <v>x</v>
      </c>
      <c r="DP33" s="404"/>
      <c r="DQ33" s="63"/>
      <c r="DR33" s="61"/>
      <c r="DS33" s="61"/>
      <c r="DT33" s="61"/>
      <c r="DU33" s="61"/>
      <c r="DV33" s="61"/>
      <c r="DW33" s="453">
        <f t="shared" si="56"/>
        <v>0</v>
      </c>
      <c r="DX33" s="452">
        <f t="shared" si="57"/>
        <v>0</v>
      </c>
      <c r="DY33" s="454">
        <f t="shared" si="58"/>
        <v>-800</v>
      </c>
      <c r="DZ33" s="455">
        <f t="shared" si="59"/>
        <v>1</v>
      </c>
      <c r="EA33" s="63"/>
      <c r="EB33" s="61"/>
      <c r="EC33" s="61"/>
      <c r="ED33" s="61"/>
      <c r="EE33" s="61"/>
      <c r="EF33" s="61"/>
      <c r="EG33" s="456">
        <f t="shared" si="60"/>
        <v>0</v>
      </c>
      <c r="EH33" s="452">
        <f t="shared" si="61"/>
        <v>0</v>
      </c>
      <c r="EI33" s="454">
        <f t="shared" si="62"/>
        <v>-800</v>
      </c>
      <c r="EJ33" s="455">
        <f t="shared" si="63"/>
        <v>1</v>
      </c>
      <c r="EK33" s="456" t="str">
        <f t="shared" si="64"/>
        <v>x</v>
      </c>
      <c r="EL33" s="457" t="str">
        <f t="shared" si="65"/>
        <v>x</v>
      </c>
      <c r="EM33" s="456" t="str">
        <f t="shared" si="66"/>
        <v>x</v>
      </c>
      <c r="EN33" s="458" t="str">
        <f t="shared" si="67"/>
        <v>x</v>
      </c>
      <c r="EO33" s="142" t="s">
        <v>152</v>
      </c>
    </row>
    <row r="34" spans="1:145" ht="12.75">
      <c r="A34" s="145">
        <f t="shared" si="0"/>
        <v>29</v>
      </c>
      <c r="B34" s="146">
        <v>29</v>
      </c>
      <c r="C34" s="170"/>
      <c r="D34" s="170"/>
      <c r="E34" s="170"/>
      <c r="I34" s="191">
        <f t="shared" si="1"/>
        <v>29</v>
      </c>
      <c r="J34" s="174">
        <f t="shared" si="2"/>
        <v>1000.029</v>
      </c>
      <c r="K34" s="191">
        <f t="shared" si="3"/>
        <v>29</v>
      </c>
      <c r="L34" s="174">
        <f t="shared" si="4"/>
        <v>1000.029</v>
      </c>
      <c r="M34" s="191">
        <f t="shared" si="5"/>
        <v>29</v>
      </c>
      <c r="N34" s="174">
        <f t="shared" si="6"/>
        <v>1000.029</v>
      </c>
      <c r="O34" s="191">
        <f t="shared" si="7"/>
        <v>29</v>
      </c>
      <c r="P34" s="174">
        <f t="shared" si="8"/>
        <v>1000.029</v>
      </c>
      <c r="W34" s="195" t="str">
        <f t="shared" si="9"/>
        <v>x</v>
      </c>
      <c r="X34" s="167" t="str">
        <f t="shared" si="10"/>
        <v>x</v>
      </c>
      <c r="Y34" s="195" t="str">
        <f t="shared" si="11"/>
        <v>x</v>
      </c>
      <c r="Z34" s="167" t="str">
        <f t="shared" si="12"/>
        <v>x</v>
      </c>
      <c r="AA34" s="195" t="str">
        <f t="shared" si="13"/>
        <v>x</v>
      </c>
      <c r="AB34" s="167" t="str">
        <f t="shared" si="14"/>
        <v>x</v>
      </c>
      <c r="AC34" s="195" t="str">
        <f t="shared" si="15"/>
        <v>x</v>
      </c>
      <c r="AD34" s="167" t="str">
        <f t="shared" si="16"/>
        <v>x</v>
      </c>
      <c r="AK34" s="174" t="str">
        <f t="shared" si="17"/>
        <v>x</v>
      </c>
      <c r="AL34" s="147" t="str">
        <f t="shared" si="18"/>
        <v>x</v>
      </c>
      <c r="AM34" s="1"/>
      <c r="AN34" s="1"/>
      <c r="AO34" s="1"/>
      <c r="AP34" s="1"/>
      <c r="AQ34" s="355" t="str">
        <f t="shared" si="19"/>
        <v>x</v>
      </c>
      <c r="AR34" s="105" t="str">
        <f t="shared" si="20"/>
        <v>x</v>
      </c>
      <c r="AS34" s="404"/>
      <c r="AT34" s="63"/>
      <c r="AU34" s="61"/>
      <c r="AV34" s="61"/>
      <c r="AW34" s="61"/>
      <c r="AX34" s="61"/>
      <c r="AY34" s="61"/>
      <c r="AZ34" s="400">
        <f t="shared" si="21"/>
        <v>0</v>
      </c>
      <c r="BA34" s="399">
        <f t="shared" si="22"/>
        <v>0</v>
      </c>
      <c r="BB34" s="366">
        <f t="shared" si="23"/>
        <v>-800</v>
      </c>
      <c r="BC34" s="401">
        <f t="shared" si="24"/>
        <v>1</v>
      </c>
      <c r="BD34" s="63"/>
      <c r="BE34" s="61"/>
      <c r="BF34" s="61"/>
      <c r="BG34" s="61"/>
      <c r="BH34" s="61"/>
      <c r="BI34" s="61"/>
      <c r="BJ34" s="354">
        <f t="shared" si="25"/>
        <v>0</v>
      </c>
      <c r="BK34" s="399">
        <f t="shared" si="26"/>
        <v>0</v>
      </c>
      <c r="BL34" s="366">
        <f t="shared" si="27"/>
        <v>-800</v>
      </c>
      <c r="BM34" s="401">
        <f t="shared" si="28"/>
        <v>1</v>
      </c>
      <c r="BN34" s="354" t="str">
        <f t="shared" si="29"/>
        <v>x</v>
      </c>
      <c r="BO34" s="402" t="str">
        <f t="shared" si="30"/>
        <v>x</v>
      </c>
      <c r="BP34" s="354" t="str">
        <f t="shared" si="31"/>
        <v>x</v>
      </c>
      <c r="BQ34" s="403" t="str">
        <f t="shared" si="32"/>
        <v>x</v>
      </c>
      <c r="BR34" s="404"/>
      <c r="BS34" s="63"/>
      <c r="BT34" s="61"/>
      <c r="BU34" s="61"/>
      <c r="BV34" s="61"/>
      <c r="BW34" s="61"/>
      <c r="BX34" s="61"/>
      <c r="BY34" s="408">
        <f t="shared" si="33"/>
        <v>0</v>
      </c>
      <c r="BZ34" s="407">
        <f t="shared" si="34"/>
        <v>0</v>
      </c>
      <c r="CA34" s="369">
        <f t="shared" si="35"/>
        <v>-800</v>
      </c>
      <c r="CB34" s="409">
        <f t="shared" si="36"/>
        <v>1</v>
      </c>
      <c r="CC34" s="64"/>
      <c r="CD34" s="62"/>
      <c r="CE34" s="62"/>
      <c r="CF34" s="62"/>
      <c r="CG34" s="62"/>
      <c r="CH34" s="62"/>
      <c r="CI34" s="410">
        <f t="shared" si="37"/>
        <v>0</v>
      </c>
      <c r="CJ34" s="407">
        <f t="shared" si="38"/>
        <v>0</v>
      </c>
      <c r="CK34" s="369">
        <f t="shared" si="39"/>
        <v>-800</v>
      </c>
      <c r="CL34" s="409">
        <f t="shared" si="40"/>
        <v>1</v>
      </c>
      <c r="CM34" s="410" t="str">
        <f t="shared" si="41"/>
        <v>x</v>
      </c>
      <c r="CN34" s="411" t="str">
        <f t="shared" si="42"/>
        <v>x</v>
      </c>
      <c r="CO34" s="410" t="str">
        <f t="shared" si="43"/>
        <v>x</v>
      </c>
      <c r="CP34" s="412" t="str">
        <f t="shared" si="44"/>
        <v>x</v>
      </c>
      <c r="CQ34" s="404"/>
      <c r="CR34" s="63"/>
      <c r="CS34" s="61"/>
      <c r="CT34" s="61"/>
      <c r="CU34" s="61"/>
      <c r="CV34" s="61"/>
      <c r="CW34" s="61"/>
      <c r="CX34" s="417">
        <f t="shared" si="45"/>
        <v>0</v>
      </c>
      <c r="CY34" s="416">
        <f t="shared" si="46"/>
        <v>0</v>
      </c>
      <c r="CZ34" s="418">
        <f t="shared" si="47"/>
        <v>-800</v>
      </c>
      <c r="DA34" s="419">
        <f t="shared" si="48"/>
        <v>1</v>
      </c>
      <c r="DB34" s="64"/>
      <c r="DC34" s="62"/>
      <c r="DD34" s="62"/>
      <c r="DE34" s="62"/>
      <c r="DF34" s="62"/>
      <c r="DG34" s="62"/>
      <c r="DH34" s="420">
        <f t="shared" si="49"/>
        <v>0</v>
      </c>
      <c r="DI34" s="416">
        <f t="shared" si="50"/>
        <v>0</v>
      </c>
      <c r="DJ34" s="418">
        <f t="shared" si="68"/>
        <v>-800</v>
      </c>
      <c r="DK34" s="419">
        <f t="shared" si="51"/>
        <v>1</v>
      </c>
      <c r="DL34" s="420" t="str">
        <f t="shared" si="52"/>
        <v>x</v>
      </c>
      <c r="DM34" s="421" t="str">
        <f t="shared" si="53"/>
        <v>x</v>
      </c>
      <c r="DN34" s="420" t="str">
        <f t="shared" si="54"/>
        <v>x</v>
      </c>
      <c r="DO34" s="422" t="str">
        <f t="shared" si="55"/>
        <v>x</v>
      </c>
      <c r="DP34" s="404"/>
      <c r="DQ34" s="63"/>
      <c r="DR34" s="61"/>
      <c r="DS34" s="61"/>
      <c r="DT34" s="61"/>
      <c r="DU34" s="61"/>
      <c r="DV34" s="61"/>
      <c r="DW34" s="453">
        <f t="shared" si="56"/>
        <v>0</v>
      </c>
      <c r="DX34" s="452">
        <f t="shared" si="57"/>
        <v>0</v>
      </c>
      <c r="DY34" s="454">
        <f t="shared" si="58"/>
        <v>-800</v>
      </c>
      <c r="DZ34" s="455">
        <f t="shared" si="59"/>
        <v>1</v>
      </c>
      <c r="EA34" s="63"/>
      <c r="EB34" s="61"/>
      <c r="EC34" s="61"/>
      <c r="ED34" s="61"/>
      <c r="EE34" s="61"/>
      <c r="EF34" s="61"/>
      <c r="EG34" s="456">
        <f t="shared" si="60"/>
        <v>0</v>
      </c>
      <c r="EH34" s="452">
        <f t="shared" si="61"/>
        <v>0</v>
      </c>
      <c r="EI34" s="454">
        <f t="shared" si="62"/>
        <v>-800</v>
      </c>
      <c r="EJ34" s="455">
        <f t="shared" si="63"/>
        <v>1</v>
      </c>
      <c r="EK34" s="456" t="str">
        <f t="shared" si="64"/>
        <v>x</v>
      </c>
      <c r="EL34" s="457" t="str">
        <f t="shared" si="65"/>
        <v>x</v>
      </c>
      <c r="EM34" s="456" t="str">
        <f t="shared" si="66"/>
        <v>x</v>
      </c>
      <c r="EN34" s="458" t="str">
        <f t="shared" si="67"/>
        <v>x</v>
      </c>
      <c r="EO34" s="142" t="s">
        <v>152</v>
      </c>
    </row>
    <row r="35" spans="1:145" ht="12.75">
      <c r="A35" s="145">
        <f t="shared" si="0"/>
        <v>30</v>
      </c>
      <c r="B35" s="146">
        <v>30</v>
      </c>
      <c r="C35" s="170"/>
      <c r="D35" s="170"/>
      <c r="E35" s="170"/>
      <c r="I35" s="191">
        <f t="shared" si="1"/>
        <v>30</v>
      </c>
      <c r="J35" s="174">
        <f t="shared" si="2"/>
        <v>1000.03</v>
      </c>
      <c r="K35" s="191">
        <f t="shared" si="3"/>
        <v>30</v>
      </c>
      <c r="L35" s="174">
        <f t="shared" si="4"/>
        <v>1000.03</v>
      </c>
      <c r="M35" s="191">
        <f t="shared" si="5"/>
        <v>30</v>
      </c>
      <c r="N35" s="174">
        <f t="shared" si="6"/>
        <v>1000.03</v>
      </c>
      <c r="O35" s="191">
        <f t="shared" si="7"/>
        <v>30</v>
      </c>
      <c r="P35" s="174">
        <f t="shared" si="8"/>
        <v>1000.03</v>
      </c>
      <c r="W35" s="195" t="str">
        <f t="shared" si="9"/>
        <v>x</v>
      </c>
      <c r="X35" s="167" t="str">
        <f t="shared" si="10"/>
        <v>x</v>
      </c>
      <c r="Y35" s="195" t="str">
        <f t="shared" si="11"/>
        <v>x</v>
      </c>
      <c r="Z35" s="167" t="str">
        <f t="shared" si="12"/>
        <v>x</v>
      </c>
      <c r="AA35" s="195" t="str">
        <f t="shared" si="13"/>
        <v>x</v>
      </c>
      <c r="AB35" s="167" t="str">
        <f t="shared" si="14"/>
        <v>x</v>
      </c>
      <c r="AC35" s="195" t="str">
        <f t="shared" si="15"/>
        <v>x</v>
      </c>
      <c r="AD35" s="167" t="str">
        <f t="shared" si="16"/>
        <v>x</v>
      </c>
      <c r="AK35" s="174" t="str">
        <f t="shared" si="17"/>
        <v>x</v>
      </c>
      <c r="AL35" s="147" t="str">
        <f t="shared" si="18"/>
        <v>x</v>
      </c>
      <c r="AM35" s="1"/>
      <c r="AN35" s="1"/>
      <c r="AO35" s="1"/>
      <c r="AP35" s="1"/>
      <c r="AQ35" s="355" t="str">
        <f t="shared" si="19"/>
        <v>x</v>
      </c>
      <c r="AR35" s="105" t="str">
        <f t="shared" si="20"/>
        <v>x</v>
      </c>
      <c r="AS35" s="404"/>
      <c r="AT35" s="63"/>
      <c r="AU35" s="61"/>
      <c r="AV35" s="61"/>
      <c r="AW35" s="61"/>
      <c r="AX35" s="61"/>
      <c r="AY35" s="61"/>
      <c r="AZ35" s="400">
        <f t="shared" si="21"/>
        <v>0</v>
      </c>
      <c r="BA35" s="399">
        <f t="shared" si="22"/>
        <v>0</v>
      </c>
      <c r="BB35" s="366">
        <f t="shared" si="23"/>
        <v>-800</v>
      </c>
      <c r="BC35" s="401">
        <f t="shared" si="24"/>
        <v>1</v>
      </c>
      <c r="BD35" s="63"/>
      <c r="BE35" s="61"/>
      <c r="BF35" s="61"/>
      <c r="BG35" s="61"/>
      <c r="BH35" s="61"/>
      <c r="BI35" s="61"/>
      <c r="BJ35" s="354">
        <f t="shared" si="25"/>
        <v>0</v>
      </c>
      <c r="BK35" s="399">
        <f t="shared" si="26"/>
        <v>0</v>
      </c>
      <c r="BL35" s="366">
        <f t="shared" si="27"/>
        <v>-800</v>
      </c>
      <c r="BM35" s="401">
        <f t="shared" si="28"/>
        <v>1</v>
      </c>
      <c r="BN35" s="354" t="str">
        <f t="shared" si="29"/>
        <v>x</v>
      </c>
      <c r="BO35" s="402" t="str">
        <f t="shared" si="30"/>
        <v>x</v>
      </c>
      <c r="BP35" s="354" t="str">
        <f t="shared" si="31"/>
        <v>x</v>
      </c>
      <c r="BQ35" s="403" t="str">
        <f t="shared" si="32"/>
        <v>x</v>
      </c>
      <c r="BR35" s="404"/>
      <c r="BS35" s="63"/>
      <c r="BT35" s="61"/>
      <c r="BU35" s="61"/>
      <c r="BV35" s="61"/>
      <c r="BW35" s="61"/>
      <c r="BX35" s="61"/>
      <c r="BY35" s="408">
        <f t="shared" si="33"/>
        <v>0</v>
      </c>
      <c r="BZ35" s="407">
        <f t="shared" si="34"/>
        <v>0</v>
      </c>
      <c r="CA35" s="369">
        <f t="shared" si="35"/>
        <v>-800</v>
      </c>
      <c r="CB35" s="409">
        <f t="shared" si="36"/>
        <v>1</v>
      </c>
      <c r="CC35" s="64"/>
      <c r="CD35" s="62"/>
      <c r="CE35" s="62"/>
      <c r="CF35" s="62"/>
      <c r="CG35" s="62"/>
      <c r="CH35" s="62"/>
      <c r="CI35" s="410">
        <f t="shared" si="37"/>
        <v>0</v>
      </c>
      <c r="CJ35" s="407">
        <f t="shared" si="38"/>
        <v>0</v>
      </c>
      <c r="CK35" s="369">
        <f t="shared" si="39"/>
        <v>-800</v>
      </c>
      <c r="CL35" s="409">
        <f t="shared" si="40"/>
        <v>1</v>
      </c>
      <c r="CM35" s="410" t="str">
        <f t="shared" si="41"/>
        <v>x</v>
      </c>
      <c r="CN35" s="411" t="str">
        <f t="shared" si="42"/>
        <v>x</v>
      </c>
      <c r="CO35" s="410" t="str">
        <f t="shared" si="43"/>
        <v>x</v>
      </c>
      <c r="CP35" s="412" t="str">
        <f t="shared" si="44"/>
        <v>x</v>
      </c>
      <c r="CQ35" s="404"/>
      <c r="CR35" s="63"/>
      <c r="CS35" s="61"/>
      <c r="CT35" s="61"/>
      <c r="CU35" s="61"/>
      <c r="CV35" s="61"/>
      <c r="CW35" s="61"/>
      <c r="CX35" s="417">
        <f t="shared" si="45"/>
        <v>0</v>
      </c>
      <c r="CY35" s="416">
        <f t="shared" si="46"/>
        <v>0</v>
      </c>
      <c r="CZ35" s="418">
        <f t="shared" si="47"/>
        <v>-800</v>
      </c>
      <c r="DA35" s="419">
        <f t="shared" si="48"/>
        <v>1</v>
      </c>
      <c r="DB35" s="64"/>
      <c r="DC35" s="62"/>
      <c r="DD35" s="62"/>
      <c r="DE35" s="62"/>
      <c r="DF35" s="62"/>
      <c r="DG35" s="62"/>
      <c r="DH35" s="420">
        <f t="shared" si="49"/>
        <v>0</v>
      </c>
      <c r="DI35" s="416">
        <f t="shared" si="50"/>
        <v>0</v>
      </c>
      <c r="DJ35" s="418">
        <f t="shared" si="68"/>
        <v>-800</v>
      </c>
      <c r="DK35" s="419">
        <f t="shared" si="51"/>
        <v>1</v>
      </c>
      <c r="DL35" s="420" t="str">
        <f t="shared" si="52"/>
        <v>x</v>
      </c>
      <c r="DM35" s="421" t="str">
        <f t="shared" si="53"/>
        <v>x</v>
      </c>
      <c r="DN35" s="420" t="str">
        <f t="shared" si="54"/>
        <v>x</v>
      </c>
      <c r="DO35" s="422" t="str">
        <f t="shared" si="55"/>
        <v>x</v>
      </c>
      <c r="DP35" s="404"/>
      <c r="DQ35" s="63"/>
      <c r="DR35" s="61"/>
      <c r="DS35" s="61"/>
      <c r="DT35" s="61"/>
      <c r="DU35" s="61"/>
      <c r="DV35" s="61"/>
      <c r="DW35" s="453">
        <f t="shared" si="56"/>
        <v>0</v>
      </c>
      <c r="DX35" s="452">
        <f t="shared" si="57"/>
        <v>0</v>
      </c>
      <c r="DY35" s="454">
        <f t="shared" si="58"/>
        <v>-800</v>
      </c>
      <c r="DZ35" s="455">
        <f t="shared" si="59"/>
        <v>1</v>
      </c>
      <c r="EA35" s="63"/>
      <c r="EB35" s="61"/>
      <c r="EC35" s="61"/>
      <c r="ED35" s="61"/>
      <c r="EE35" s="61"/>
      <c r="EF35" s="61"/>
      <c r="EG35" s="456">
        <f t="shared" si="60"/>
        <v>0</v>
      </c>
      <c r="EH35" s="452">
        <f t="shared" si="61"/>
        <v>0</v>
      </c>
      <c r="EI35" s="454">
        <f t="shared" si="62"/>
        <v>-800</v>
      </c>
      <c r="EJ35" s="455">
        <f t="shared" si="63"/>
        <v>1</v>
      </c>
      <c r="EK35" s="456" t="str">
        <f t="shared" si="64"/>
        <v>x</v>
      </c>
      <c r="EL35" s="457" t="str">
        <f t="shared" si="65"/>
        <v>x</v>
      </c>
      <c r="EM35" s="456" t="str">
        <f t="shared" si="66"/>
        <v>x</v>
      </c>
      <c r="EN35" s="458" t="str">
        <f t="shared" si="67"/>
        <v>x</v>
      </c>
      <c r="EO35" s="142" t="s">
        <v>152</v>
      </c>
    </row>
    <row r="36" spans="1:145" ht="12.75">
      <c r="A36" s="145">
        <f t="shared" si="0"/>
        <v>31</v>
      </c>
      <c r="B36" s="146">
        <v>31</v>
      </c>
      <c r="C36" s="170"/>
      <c r="D36" s="170"/>
      <c r="E36" s="170"/>
      <c r="I36" s="191">
        <f t="shared" si="1"/>
        <v>31</v>
      </c>
      <c r="J36" s="174">
        <f t="shared" si="2"/>
        <v>1000.031</v>
      </c>
      <c r="K36" s="191">
        <f t="shared" si="3"/>
        <v>31</v>
      </c>
      <c r="L36" s="174">
        <f t="shared" si="4"/>
        <v>1000.031</v>
      </c>
      <c r="M36" s="191">
        <f t="shared" si="5"/>
        <v>31</v>
      </c>
      <c r="N36" s="174">
        <f t="shared" si="6"/>
        <v>1000.031</v>
      </c>
      <c r="O36" s="191">
        <f t="shared" si="7"/>
        <v>31</v>
      </c>
      <c r="P36" s="174">
        <f t="shared" si="8"/>
        <v>1000.031</v>
      </c>
      <c r="W36" s="195" t="str">
        <f t="shared" si="9"/>
        <v>x</v>
      </c>
      <c r="X36" s="167" t="str">
        <f t="shared" si="10"/>
        <v>x</v>
      </c>
      <c r="Y36" s="195" t="str">
        <f t="shared" si="11"/>
        <v>x</v>
      </c>
      <c r="Z36" s="167" t="str">
        <f t="shared" si="12"/>
        <v>x</v>
      </c>
      <c r="AA36" s="195" t="str">
        <f t="shared" si="13"/>
        <v>x</v>
      </c>
      <c r="AB36" s="167" t="str">
        <f t="shared" si="14"/>
        <v>x</v>
      </c>
      <c r="AC36" s="195" t="str">
        <f t="shared" si="15"/>
        <v>x</v>
      </c>
      <c r="AD36" s="167" t="str">
        <f t="shared" si="16"/>
        <v>x</v>
      </c>
      <c r="AK36" s="174" t="str">
        <f t="shared" si="17"/>
        <v>x</v>
      </c>
      <c r="AL36" s="147" t="str">
        <f t="shared" si="18"/>
        <v>x</v>
      </c>
      <c r="AM36" s="1"/>
      <c r="AN36" s="1"/>
      <c r="AO36" s="1"/>
      <c r="AP36" s="1"/>
      <c r="AQ36" s="355" t="str">
        <f t="shared" si="19"/>
        <v>x</v>
      </c>
      <c r="AR36" s="105" t="str">
        <f t="shared" si="20"/>
        <v>x</v>
      </c>
      <c r="AS36" s="404"/>
      <c r="AT36" s="63"/>
      <c r="AU36" s="61"/>
      <c r="AV36" s="61"/>
      <c r="AW36" s="61"/>
      <c r="AX36" s="61"/>
      <c r="AY36" s="61"/>
      <c r="AZ36" s="400">
        <f t="shared" si="21"/>
        <v>0</v>
      </c>
      <c r="BA36" s="399">
        <f t="shared" si="22"/>
        <v>0</v>
      </c>
      <c r="BB36" s="366">
        <f t="shared" si="23"/>
        <v>-800</v>
      </c>
      <c r="BC36" s="401">
        <f t="shared" si="24"/>
        <v>1</v>
      </c>
      <c r="BD36" s="63"/>
      <c r="BE36" s="61"/>
      <c r="BF36" s="61"/>
      <c r="BG36" s="61"/>
      <c r="BH36" s="61"/>
      <c r="BI36" s="61"/>
      <c r="BJ36" s="354">
        <f t="shared" si="25"/>
        <v>0</v>
      </c>
      <c r="BK36" s="399">
        <f t="shared" si="26"/>
        <v>0</v>
      </c>
      <c r="BL36" s="366">
        <f t="shared" si="27"/>
        <v>-800</v>
      </c>
      <c r="BM36" s="401">
        <f t="shared" si="28"/>
        <v>1</v>
      </c>
      <c r="BN36" s="354" t="str">
        <f t="shared" si="29"/>
        <v>x</v>
      </c>
      <c r="BO36" s="402" t="str">
        <f t="shared" si="30"/>
        <v>x</v>
      </c>
      <c r="BP36" s="354" t="str">
        <f t="shared" si="31"/>
        <v>x</v>
      </c>
      <c r="BQ36" s="403" t="str">
        <f t="shared" si="32"/>
        <v>x</v>
      </c>
      <c r="BR36" s="404"/>
      <c r="BS36" s="63"/>
      <c r="BT36" s="61"/>
      <c r="BU36" s="61"/>
      <c r="BV36" s="61"/>
      <c r="BW36" s="61"/>
      <c r="BX36" s="61"/>
      <c r="BY36" s="408">
        <f t="shared" si="33"/>
        <v>0</v>
      </c>
      <c r="BZ36" s="407">
        <f t="shared" si="34"/>
        <v>0</v>
      </c>
      <c r="CA36" s="369">
        <f t="shared" si="35"/>
        <v>-800</v>
      </c>
      <c r="CB36" s="409">
        <f t="shared" si="36"/>
        <v>1</v>
      </c>
      <c r="CC36" s="63"/>
      <c r="CD36" s="61"/>
      <c r="CE36" s="61"/>
      <c r="CF36" s="61"/>
      <c r="CG36" s="61"/>
      <c r="CH36" s="61"/>
      <c r="CI36" s="410">
        <f t="shared" si="37"/>
        <v>0</v>
      </c>
      <c r="CJ36" s="407">
        <f t="shared" si="38"/>
        <v>0</v>
      </c>
      <c r="CK36" s="369">
        <f t="shared" si="39"/>
        <v>-800</v>
      </c>
      <c r="CL36" s="409">
        <f t="shared" si="40"/>
        <v>1</v>
      </c>
      <c r="CM36" s="410" t="str">
        <f t="shared" si="41"/>
        <v>x</v>
      </c>
      <c r="CN36" s="411" t="str">
        <f t="shared" si="42"/>
        <v>x</v>
      </c>
      <c r="CO36" s="410" t="str">
        <f t="shared" si="43"/>
        <v>x</v>
      </c>
      <c r="CP36" s="412" t="str">
        <f t="shared" si="44"/>
        <v>x</v>
      </c>
      <c r="CQ36" s="404"/>
      <c r="CR36" s="63"/>
      <c r="CS36" s="61"/>
      <c r="CT36" s="61"/>
      <c r="CU36" s="61"/>
      <c r="CV36" s="61"/>
      <c r="CW36" s="61"/>
      <c r="CX36" s="417">
        <f t="shared" si="45"/>
        <v>0</v>
      </c>
      <c r="CY36" s="416">
        <f t="shared" si="46"/>
        <v>0</v>
      </c>
      <c r="CZ36" s="418">
        <f t="shared" si="47"/>
        <v>-800</v>
      </c>
      <c r="DA36" s="419">
        <f t="shared" si="48"/>
        <v>1</v>
      </c>
      <c r="DB36" s="64"/>
      <c r="DC36" s="62"/>
      <c r="DD36" s="62"/>
      <c r="DE36" s="62"/>
      <c r="DF36" s="62"/>
      <c r="DG36" s="62"/>
      <c r="DH36" s="420">
        <f t="shared" si="49"/>
        <v>0</v>
      </c>
      <c r="DI36" s="416">
        <f t="shared" si="50"/>
        <v>0</v>
      </c>
      <c r="DJ36" s="418">
        <f t="shared" si="68"/>
        <v>-800</v>
      </c>
      <c r="DK36" s="419">
        <f t="shared" si="51"/>
        <v>1</v>
      </c>
      <c r="DL36" s="420" t="str">
        <f t="shared" si="52"/>
        <v>x</v>
      </c>
      <c r="DM36" s="421" t="str">
        <f t="shared" si="53"/>
        <v>x</v>
      </c>
      <c r="DN36" s="420" t="str">
        <f t="shared" si="54"/>
        <v>x</v>
      </c>
      <c r="DO36" s="422" t="str">
        <f t="shared" si="55"/>
        <v>x</v>
      </c>
      <c r="DP36" s="404"/>
      <c r="DQ36" s="63"/>
      <c r="DR36" s="61"/>
      <c r="DS36" s="61"/>
      <c r="DT36" s="61"/>
      <c r="DU36" s="61"/>
      <c r="DV36" s="61"/>
      <c r="DW36" s="453">
        <f t="shared" si="56"/>
        <v>0</v>
      </c>
      <c r="DX36" s="452">
        <f t="shared" si="57"/>
        <v>0</v>
      </c>
      <c r="DY36" s="454">
        <f t="shared" si="58"/>
        <v>-800</v>
      </c>
      <c r="DZ36" s="455">
        <f t="shared" si="59"/>
        <v>1</v>
      </c>
      <c r="EA36" s="63"/>
      <c r="EB36" s="61"/>
      <c r="EC36" s="61"/>
      <c r="ED36" s="61"/>
      <c r="EE36" s="61"/>
      <c r="EF36" s="61"/>
      <c r="EG36" s="456">
        <f t="shared" si="60"/>
        <v>0</v>
      </c>
      <c r="EH36" s="452">
        <f t="shared" si="61"/>
        <v>0</v>
      </c>
      <c r="EI36" s="454">
        <f t="shared" si="62"/>
        <v>-800</v>
      </c>
      <c r="EJ36" s="455">
        <f t="shared" si="63"/>
        <v>1</v>
      </c>
      <c r="EK36" s="456" t="str">
        <f t="shared" si="64"/>
        <v>x</v>
      </c>
      <c r="EL36" s="457" t="str">
        <f t="shared" si="65"/>
        <v>x</v>
      </c>
      <c r="EM36" s="456" t="str">
        <f t="shared" si="66"/>
        <v>x</v>
      </c>
      <c r="EN36" s="458" t="str">
        <f t="shared" si="67"/>
        <v>x</v>
      </c>
      <c r="EO36" s="142" t="s">
        <v>152</v>
      </c>
    </row>
    <row r="37" spans="1:145" ht="12.75">
      <c r="A37" s="145">
        <f t="shared" si="0"/>
        <v>32</v>
      </c>
      <c r="B37" s="146">
        <v>32</v>
      </c>
      <c r="C37" s="170"/>
      <c r="D37" s="170"/>
      <c r="E37" s="170"/>
      <c r="I37" s="191">
        <f t="shared" si="1"/>
        <v>32</v>
      </c>
      <c r="J37" s="174">
        <f t="shared" si="2"/>
        <v>1000.032</v>
      </c>
      <c r="K37" s="191">
        <f t="shared" si="3"/>
        <v>32</v>
      </c>
      <c r="L37" s="174">
        <f t="shared" si="4"/>
        <v>1000.032</v>
      </c>
      <c r="M37" s="191">
        <f t="shared" si="5"/>
        <v>32</v>
      </c>
      <c r="N37" s="174">
        <f t="shared" si="6"/>
        <v>1000.032</v>
      </c>
      <c r="O37" s="191">
        <f t="shared" si="7"/>
        <v>32</v>
      </c>
      <c r="P37" s="174">
        <f t="shared" si="8"/>
        <v>1000.032</v>
      </c>
      <c r="W37" s="195" t="str">
        <f t="shared" si="9"/>
        <v>x</v>
      </c>
      <c r="X37" s="167" t="str">
        <f t="shared" si="10"/>
        <v>x</v>
      </c>
      <c r="Y37" s="195" t="str">
        <f t="shared" si="11"/>
        <v>x</v>
      </c>
      <c r="Z37" s="167" t="str">
        <f t="shared" si="12"/>
        <v>x</v>
      </c>
      <c r="AA37" s="195" t="str">
        <f t="shared" si="13"/>
        <v>x</v>
      </c>
      <c r="AB37" s="167" t="str">
        <f t="shared" si="14"/>
        <v>x</v>
      </c>
      <c r="AC37" s="195" t="str">
        <f t="shared" si="15"/>
        <v>x</v>
      </c>
      <c r="AD37" s="167" t="str">
        <f t="shared" si="16"/>
        <v>x</v>
      </c>
      <c r="AK37" s="174" t="str">
        <f t="shared" si="17"/>
        <v>x</v>
      </c>
      <c r="AL37" s="147" t="str">
        <f t="shared" si="18"/>
        <v>x</v>
      </c>
      <c r="AM37" s="1"/>
      <c r="AN37" s="1"/>
      <c r="AO37" s="1"/>
      <c r="AP37" s="1"/>
      <c r="AQ37" s="355" t="str">
        <f t="shared" si="19"/>
        <v>x</v>
      </c>
      <c r="AR37" s="105" t="str">
        <f t="shared" si="20"/>
        <v>x</v>
      </c>
      <c r="AS37" s="404"/>
      <c r="AT37" s="63"/>
      <c r="AU37" s="61"/>
      <c r="AV37" s="61"/>
      <c r="AW37" s="61"/>
      <c r="AX37" s="61"/>
      <c r="AY37" s="61"/>
      <c r="AZ37" s="400">
        <f t="shared" si="21"/>
        <v>0</v>
      </c>
      <c r="BA37" s="399">
        <f t="shared" si="22"/>
        <v>0</v>
      </c>
      <c r="BB37" s="366">
        <f t="shared" si="23"/>
        <v>-800</v>
      </c>
      <c r="BC37" s="401">
        <f t="shared" si="24"/>
        <v>1</v>
      </c>
      <c r="BD37" s="63"/>
      <c r="BE37" s="61"/>
      <c r="BF37" s="61"/>
      <c r="BG37" s="61"/>
      <c r="BH37" s="61"/>
      <c r="BI37" s="61"/>
      <c r="BJ37" s="354">
        <f t="shared" si="25"/>
        <v>0</v>
      </c>
      <c r="BK37" s="399">
        <f t="shared" si="26"/>
        <v>0</v>
      </c>
      <c r="BL37" s="366">
        <f t="shared" si="27"/>
        <v>-800</v>
      </c>
      <c r="BM37" s="401">
        <f t="shared" si="28"/>
        <v>1</v>
      </c>
      <c r="BN37" s="354" t="str">
        <f t="shared" si="29"/>
        <v>x</v>
      </c>
      <c r="BO37" s="402" t="str">
        <f t="shared" si="30"/>
        <v>x</v>
      </c>
      <c r="BP37" s="354" t="str">
        <f t="shared" si="31"/>
        <v>x</v>
      </c>
      <c r="BQ37" s="403" t="str">
        <f t="shared" si="32"/>
        <v>x</v>
      </c>
      <c r="BR37" s="404"/>
      <c r="BS37" s="63"/>
      <c r="BT37" s="61"/>
      <c r="BU37" s="61"/>
      <c r="BV37" s="61"/>
      <c r="BW37" s="61"/>
      <c r="BX37" s="61"/>
      <c r="BY37" s="408">
        <f t="shared" si="33"/>
        <v>0</v>
      </c>
      <c r="BZ37" s="407">
        <f t="shared" si="34"/>
        <v>0</v>
      </c>
      <c r="CA37" s="369">
        <f t="shared" si="35"/>
        <v>-800</v>
      </c>
      <c r="CB37" s="409">
        <f t="shared" si="36"/>
        <v>1</v>
      </c>
      <c r="CC37" s="64"/>
      <c r="CD37" s="62"/>
      <c r="CE37" s="62"/>
      <c r="CF37" s="62"/>
      <c r="CG37" s="62"/>
      <c r="CH37" s="62"/>
      <c r="CI37" s="410">
        <f t="shared" si="37"/>
        <v>0</v>
      </c>
      <c r="CJ37" s="407">
        <f t="shared" si="38"/>
        <v>0</v>
      </c>
      <c r="CK37" s="369">
        <f t="shared" si="39"/>
        <v>-800</v>
      </c>
      <c r="CL37" s="409">
        <f t="shared" si="40"/>
        <v>1</v>
      </c>
      <c r="CM37" s="410" t="str">
        <f t="shared" si="41"/>
        <v>x</v>
      </c>
      <c r="CN37" s="411" t="str">
        <f t="shared" si="42"/>
        <v>x</v>
      </c>
      <c r="CO37" s="410" t="str">
        <f t="shared" si="43"/>
        <v>x</v>
      </c>
      <c r="CP37" s="412" t="str">
        <f t="shared" si="44"/>
        <v>x</v>
      </c>
      <c r="CQ37" s="404"/>
      <c r="CR37" s="63"/>
      <c r="CS37" s="61"/>
      <c r="CT37" s="61"/>
      <c r="CU37" s="61"/>
      <c r="CV37" s="61"/>
      <c r="CW37" s="61"/>
      <c r="CX37" s="417">
        <f t="shared" si="45"/>
        <v>0</v>
      </c>
      <c r="CY37" s="416">
        <f t="shared" si="46"/>
        <v>0</v>
      </c>
      <c r="CZ37" s="418">
        <f t="shared" si="47"/>
        <v>-800</v>
      </c>
      <c r="DA37" s="419">
        <f t="shared" si="48"/>
        <v>1</v>
      </c>
      <c r="DB37" s="64"/>
      <c r="DC37" s="62"/>
      <c r="DD37" s="62"/>
      <c r="DE37" s="62"/>
      <c r="DF37" s="62"/>
      <c r="DG37" s="62"/>
      <c r="DH37" s="420">
        <f t="shared" si="49"/>
        <v>0</v>
      </c>
      <c r="DI37" s="416">
        <f t="shared" si="50"/>
        <v>0</v>
      </c>
      <c r="DJ37" s="418">
        <f t="shared" si="68"/>
        <v>-800</v>
      </c>
      <c r="DK37" s="419">
        <f t="shared" si="51"/>
        <v>1</v>
      </c>
      <c r="DL37" s="420" t="str">
        <f t="shared" si="52"/>
        <v>x</v>
      </c>
      <c r="DM37" s="421" t="str">
        <f t="shared" si="53"/>
        <v>x</v>
      </c>
      <c r="DN37" s="420" t="str">
        <f t="shared" si="54"/>
        <v>x</v>
      </c>
      <c r="DO37" s="422" t="str">
        <f t="shared" si="55"/>
        <v>x</v>
      </c>
      <c r="DP37" s="404"/>
      <c r="DQ37" s="63"/>
      <c r="DR37" s="61"/>
      <c r="DS37" s="61"/>
      <c r="DT37" s="61"/>
      <c r="DU37" s="61"/>
      <c r="DV37" s="61"/>
      <c r="DW37" s="453">
        <f t="shared" si="56"/>
        <v>0</v>
      </c>
      <c r="DX37" s="452">
        <f t="shared" si="57"/>
        <v>0</v>
      </c>
      <c r="DY37" s="454">
        <f t="shared" si="58"/>
        <v>-800</v>
      </c>
      <c r="DZ37" s="455">
        <f t="shared" si="59"/>
        <v>1</v>
      </c>
      <c r="EA37" s="63"/>
      <c r="EB37" s="61"/>
      <c r="EC37" s="61"/>
      <c r="ED37" s="61"/>
      <c r="EE37" s="61"/>
      <c r="EF37" s="61"/>
      <c r="EG37" s="456">
        <f t="shared" si="60"/>
        <v>0</v>
      </c>
      <c r="EH37" s="452">
        <f t="shared" si="61"/>
        <v>0</v>
      </c>
      <c r="EI37" s="454">
        <f t="shared" si="62"/>
        <v>-800</v>
      </c>
      <c r="EJ37" s="455">
        <f t="shared" si="63"/>
        <v>1</v>
      </c>
      <c r="EK37" s="456" t="str">
        <f t="shared" si="64"/>
        <v>x</v>
      </c>
      <c r="EL37" s="457" t="str">
        <f t="shared" si="65"/>
        <v>x</v>
      </c>
      <c r="EM37" s="456" t="str">
        <f t="shared" si="66"/>
        <v>x</v>
      </c>
      <c r="EN37" s="458" t="str">
        <f t="shared" si="67"/>
        <v>x</v>
      </c>
      <c r="EO37" s="142" t="s">
        <v>152</v>
      </c>
    </row>
    <row r="38" spans="1:145" ht="12.75">
      <c r="A38" s="145">
        <f aca="true" t="shared" si="69" ref="A38:A69">1+A37</f>
        <v>33</v>
      </c>
      <c r="B38" s="146">
        <v>33</v>
      </c>
      <c r="C38" s="170"/>
      <c r="D38" s="170"/>
      <c r="E38" s="170"/>
      <c r="I38" s="191">
        <f aca="true" t="shared" si="70" ref="I38:I69">RANK(J38,$J$6:$J$100,1)</f>
        <v>33</v>
      </c>
      <c r="J38" s="174">
        <f aca="true" t="shared" si="71" ref="J38:J69">+AS38+B38/1000+IF(AS38="",1000,0)</f>
        <v>1000.033</v>
      </c>
      <c r="K38" s="191">
        <f aca="true" t="shared" si="72" ref="K38:K69">RANK(L38,$L$6:$L$100,1)</f>
        <v>33</v>
      </c>
      <c r="L38" s="174">
        <f aca="true" t="shared" si="73" ref="L38:L69">+BR38+B38/1000+IF(BR38="",1000,0)</f>
        <v>1000.033</v>
      </c>
      <c r="M38" s="191">
        <f aca="true" t="shared" si="74" ref="M38:M69">RANK(N38,$N$6:$N$100,1)</f>
        <v>33</v>
      </c>
      <c r="N38" s="174">
        <f aca="true" t="shared" si="75" ref="N38:N69">+CQ38+B38/1000+IF(CQ38="",1000,0)</f>
        <v>1000.033</v>
      </c>
      <c r="O38" s="191">
        <f aca="true" t="shared" si="76" ref="O38:O69">RANK(P38,$P$6:$P$100,1)</f>
        <v>33</v>
      </c>
      <c r="P38" s="174">
        <f aca="true" t="shared" si="77" ref="P38:P69">+DP38+B38/1000+IF(DP38="",1000,0)</f>
        <v>1000.033</v>
      </c>
      <c r="W38" s="195" t="str">
        <f aca="true" t="shared" si="78" ref="W38:W69">IF(X38="x","x",RANK(X38,$X$6:$X$100,1))</f>
        <v>x</v>
      </c>
      <c r="X38" s="167" t="str">
        <f aca="true" t="shared" si="79" ref="X38:X69">IF(BO38="x","x",BO38-B38/1000)</f>
        <v>x</v>
      </c>
      <c r="Y38" s="195" t="str">
        <f aca="true" t="shared" si="80" ref="Y38:Y69">IF(Z38="x","x",RANK(Z38,$Z$6:$Z$100,1))</f>
        <v>x</v>
      </c>
      <c r="Z38" s="167" t="str">
        <f aca="true" t="shared" si="81" ref="Z38:Z69">IF(CN38="x","x",CN38-B38/1000)</f>
        <v>x</v>
      </c>
      <c r="AA38" s="195" t="str">
        <f aca="true" t="shared" si="82" ref="AA38:AA69">IF(AB38="x","x",RANK(AB38,$AB$6:$AB$100,1))</f>
        <v>x</v>
      </c>
      <c r="AB38" s="167" t="str">
        <f aca="true" t="shared" si="83" ref="AB38:AB69">IF(DM38="x","x",DM38-B38/1000)</f>
        <v>x</v>
      </c>
      <c r="AC38" s="195" t="str">
        <f aca="true" t="shared" si="84" ref="AC38:AC69">IF(AD38="x","x",RANK(AD38,$AD$6:$AD$100,1))</f>
        <v>x</v>
      </c>
      <c r="AD38" s="167" t="str">
        <f aca="true" t="shared" si="85" ref="AD38:AD69">IF(EL38="x","x",EL38-B38/1000)</f>
        <v>x</v>
      </c>
      <c r="AK38" s="174" t="str">
        <f aca="true" t="shared" si="86" ref="AK38:AK69">IF(AL38="x","x",RANK(AL38,$AL$6:$AL$100,1))</f>
        <v>x</v>
      </c>
      <c r="AL38" s="147" t="str">
        <f aca="true" t="shared" si="87" ref="AL38:AL69">IF(AR38="x","x",AR38-B38/1000)</f>
        <v>x</v>
      </c>
      <c r="AM38" s="1"/>
      <c r="AN38" s="1"/>
      <c r="AO38" s="1"/>
      <c r="AP38" s="1"/>
      <c r="AQ38" s="355" t="str">
        <f aca="true" t="shared" si="88" ref="AQ38:AQ69">IF(AND(BN38="x",CM38="x",DL38="x",EK38="x"),"x",IF(BN38="x",0,BN38)+IF(CM38="x",0,CM38)+IF(DL38="x",0,DL38)+IF(EK38="x",0,EK38))</f>
        <v>x</v>
      </c>
      <c r="AR38" s="105" t="str">
        <f aca="true" t="shared" si="89" ref="AR38:AR69">IF(AQ38="x","x",RANK(AQ38,AQ$6:AQ$100,0))</f>
        <v>x</v>
      </c>
      <c r="AS38" s="404"/>
      <c r="AT38" s="63"/>
      <c r="AU38" s="61"/>
      <c r="AV38" s="61"/>
      <c r="AW38" s="61"/>
      <c r="AX38" s="61"/>
      <c r="AY38" s="61"/>
      <c r="AZ38" s="400">
        <f aca="true" t="shared" si="90" ref="AZ38:AZ69">IF(AT38&gt;0,60-BN$2*(+BH$2-AT38),0)</f>
        <v>0</v>
      </c>
      <c r="BA38" s="399">
        <f aca="true" t="shared" si="91" ref="BA38:BA69">SUM(AU38:AY38)-MAX(AU38:AY38)-MIN(AU38:AY38)</f>
        <v>0</v>
      </c>
      <c r="BB38" s="366">
        <f aca="true" t="shared" si="92" ref="BB38:BB69">IF(AND(AT38=0,BD38=0),-800,+AZ38+BA38)</f>
        <v>-800</v>
      </c>
      <c r="BC38" s="401">
        <f aca="true" t="shared" si="93" ref="BC38:BC69">RANK(BB38,BB$6:BB$100,0)</f>
        <v>1</v>
      </c>
      <c r="BD38" s="63"/>
      <c r="BE38" s="61"/>
      <c r="BF38" s="61"/>
      <c r="BG38" s="61"/>
      <c r="BH38" s="61"/>
      <c r="BI38" s="61"/>
      <c r="BJ38" s="354">
        <f aca="true" t="shared" si="94" ref="BJ38:BJ69">IF(BD38&gt;0,60-BN$2*(+BH$2-BD38),0)</f>
        <v>0</v>
      </c>
      <c r="BK38" s="399">
        <f aca="true" t="shared" si="95" ref="BK38:BK69">SUM(BE38:BI38)-MAX(BE38:BI38)-MIN(BE38:BI38)</f>
        <v>0</v>
      </c>
      <c r="BL38" s="366">
        <f aca="true" t="shared" si="96" ref="BL38:BL69">IF(AND(AT38=0,BD38=0),-800,+BJ38+BK38)</f>
        <v>-800</v>
      </c>
      <c r="BM38" s="401">
        <f aca="true" t="shared" si="97" ref="BM38:BM69">RANK(BL38,BL$6:BL$100,0)</f>
        <v>1</v>
      </c>
      <c r="BN38" s="354" t="str">
        <f aca="true" t="shared" si="98" ref="BN38:BN69">IF(AND(AT38=0,BD38=0),"x",+BB38+BL38)</f>
        <v>x</v>
      </c>
      <c r="BO38" s="402" t="str">
        <f aca="true" t="shared" si="99" ref="BO38:BO69">IF(BN38="x","x",RANK(BN38,BN$6:BN$100,0))</f>
        <v>x</v>
      </c>
      <c r="BP38" s="354" t="str">
        <f aca="true" t="shared" si="100" ref="BP38:BP69">+BN38</f>
        <v>x</v>
      </c>
      <c r="BQ38" s="403" t="str">
        <f aca="true" t="shared" si="101" ref="BQ38:BQ69">IF(BP38="x","x",RANK(BP38,BP$6:BP$100,0))</f>
        <v>x</v>
      </c>
      <c r="BR38" s="404"/>
      <c r="BS38" s="63"/>
      <c r="BT38" s="61"/>
      <c r="BU38" s="61"/>
      <c r="BV38" s="61"/>
      <c r="BW38" s="61"/>
      <c r="BX38" s="61"/>
      <c r="BY38" s="408">
        <f aca="true" t="shared" si="102" ref="BY38:BY69">IF(BS38&gt;0,60-CM$2*(+CG$2-BS38),0)</f>
        <v>0</v>
      </c>
      <c r="BZ38" s="407">
        <f aca="true" t="shared" si="103" ref="BZ38:BZ69">SUM(BT38:BX38)-MAX(BT38:BX38)-MIN(BT38:BX38)</f>
        <v>0</v>
      </c>
      <c r="CA38" s="369">
        <f aca="true" t="shared" si="104" ref="CA38:CA69">IF(AND(BS38=0,CC38=0),-800,+BY38+BZ38)</f>
        <v>-800</v>
      </c>
      <c r="CB38" s="409">
        <f aca="true" t="shared" si="105" ref="CB38:CB69">RANK(CA38,CA$6:CA$100,0)</f>
        <v>1</v>
      </c>
      <c r="CC38" s="64"/>
      <c r="CD38" s="62"/>
      <c r="CE38" s="62"/>
      <c r="CF38" s="62"/>
      <c r="CG38" s="62"/>
      <c r="CH38" s="62"/>
      <c r="CI38" s="410">
        <f aca="true" t="shared" si="106" ref="CI38:CI69">IF(CC38&gt;0,60-CM$2*(+CG$2-CC38),0)</f>
        <v>0</v>
      </c>
      <c r="CJ38" s="407">
        <f aca="true" t="shared" si="107" ref="CJ38:CJ69">SUM(CD38:CH38)-MAX(CD38:CH38)-MIN(CD38:CH38)</f>
        <v>0</v>
      </c>
      <c r="CK38" s="369">
        <f aca="true" t="shared" si="108" ref="CK38:CK69">IF(AND(BS38=0,CC38=0),-800,+CI38+CJ38)</f>
        <v>-800</v>
      </c>
      <c r="CL38" s="409">
        <f aca="true" t="shared" si="109" ref="CL38:CL69">RANK(CK38,CK$6:CK$100,0)</f>
        <v>1</v>
      </c>
      <c r="CM38" s="410" t="str">
        <f aca="true" t="shared" si="110" ref="CM38:CM69">IF(AND(BS38=0,CC38=0),"x",+CA38+CK38)</f>
        <v>x</v>
      </c>
      <c r="CN38" s="411" t="str">
        <f aca="true" t="shared" si="111" ref="CN38:CN69">IF(CM38="x","x",RANK(CM38,CM$6:CM$100,0))</f>
        <v>x</v>
      </c>
      <c r="CO38" s="410" t="str">
        <f aca="true" t="shared" si="112" ref="CO38:CO69">IF(AND(BN38="x",CM38="x"),"x",IF(BN38="x",0,BN38)+IF(CM38="x",0,CM38))</f>
        <v>x</v>
      </c>
      <c r="CP38" s="412" t="str">
        <f aca="true" t="shared" si="113" ref="CP38:CP69">IF(CO38="x","x",RANK(CO38,CO$6:CO$100,0))</f>
        <v>x</v>
      </c>
      <c r="CQ38" s="404"/>
      <c r="CR38" s="63"/>
      <c r="CS38" s="61"/>
      <c r="CT38" s="61"/>
      <c r="CU38" s="61"/>
      <c r="CV38" s="61"/>
      <c r="CW38" s="61"/>
      <c r="CX38" s="417">
        <f aca="true" t="shared" si="114" ref="CX38:CX69">IF(CR38&gt;0,60-DL$2*(+DF$2-CR38),0)</f>
        <v>0</v>
      </c>
      <c r="CY38" s="416">
        <f aca="true" t="shared" si="115" ref="CY38:CY69">SUM(CS38:CW38)-MAX(CS38:CW38)-MIN(CS38:CW38)</f>
        <v>0</v>
      </c>
      <c r="CZ38" s="418">
        <f aca="true" t="shared" si="116" ref="CZ38:CZ69">IF(AND(CR38=0,DB38=0),-800,+CX38+CY38)</f>
        <v>-800</v>
      </c>
      <c r="DA38" s="419">
        <f aca="true" t="shared" si="117" ref="DA38:DA69">RANK(CZ38,CZ$6:CZ$100,0)</f>
        <v>1</v>
      </c>
      <c r="DB38" s="64"/>
      <c r="DC38" s="62"/>
      <c r="DD38" s="62"/>
      <c r="DE38" s="62"/>
      <c r="DF38" s="62"/>
      <c r="DG38" s="62"/>
      <c r="DH38" s="420">
        <f t="shared" si="49"/>
        <v>0</v>
      </c>
      <c r="DI38" s="416">
        <f t="shared" si="50"/>
        <v>0</v>
      </c>
      <c r="DJ38" s="418">
        <f t="shared" si="68"/>
        <v>-800</v>
      </c>
      <c r="DK38" s="419">
        <f t="shared" si="51"/>
        <v>1</v>
      </c>
      <c r="DL38" s="420" t="str">
        <f aca="true" t="shared" si="118" ref="DL38:DL69">IF(AND(CR38=0,DB38=0),"x",+CZ38+DJ38)</f>
        <v>x</v>
      </c>
      <c r="DM38" s="421" t="str">
        <f aca="true" t="shared" si="119" ref="DM38:DM69">IF(DL38="x","x",RANK(DL38,DL$6:DL$100,0))</f>
        <v>x</v>
      </c>
      <c r="DN38" s="420" t="str">
        <f aca="true" t="shared" si="120" ref="DN38:DN69">IF(AND(BN38="x",CM38="x",DL38="x"),"x",IF(BN38="x",0,BN38)+IF(CM38="x",0,CM38)+IF(DL38="x",0,DL38))</f>
        <v>x</v>
      </c>
      <c r="DO38" s="422" t="str">
        <f aca="true" t="shared" si="121" ref="DO38:DO69">IF(DN38="x","x",RANK(DN38,DN$6:DN$100,0))</f>
        <v>x</v>
      </c>
      <c r="DP38" s="404"/>
      <c r="DQ38" s="63"/>
      <c r="DR38" s="61"/>
      <c r="DS38" s="61"/>
      <c r="DT38" s="61"/>
      <c r="DU38" s="61"/>
      <c r="DV38" s="61"/>
      <c r="DW38" s="453">
        <f aca="true" t="shared" si="122" ref="DW38:DW69">IF(DQ38&gt;0,60-EK$2*(+EE$2-DQ38),0)</f>
        <v>0</v>
      </c>
      <c r="DX38" s="452">
        <f aca="true" t="shared" si="123" ref="DX38:DX69">SUM(DR38:DV38)-MAX(DR38:DV38)-MIN(DR38:DV38)</f>
        <v>0</v>
      </c>
      <c r="DY38" s="454">
        <f aca="true" t="shared" si="124" ref="DY38:DY69">IF(AND(DQ38=0,EA38=0),-800,+DW38+DX38)</f>
        <v>-800</v>
      </c>
      <c r="DZ38" s="455">
        <f aca="true" t="shared" si="125" ref="DZ38:DZ69">RANK(DY38,DY$6:DY$100,0)</f>
        <v>1</v>
      </c>
      <c r="EA38" s="63"/>
      <c r="EB38" s="61"/>
      <c r="EC38" s="61"/>
      <c r="ED38" s="61"/>
      <c r="EE38" s="61"/>
      <c r="EF38" s="61"/>
      <c r="EG38" s="456">
        <f aca="true" t="shared" si="126" ref="EG38:EG69">IF(EA38&gt;0,60-EK$2*(+EE$2-EA38),0)</f>
        <v>0</v>
      </c>
      <c r="EH38" s="452">
        <f aca="true" t="shared" si="127" ref="EH38:EH69">SUM(EB38:EF38)-MAX(EB38:EF38)-MIN(EB38:EF38)</f>
        <v>0</v>
      </c>
      <c r="EI38" s="454">
        <f aca="true" t="shared" si="128" ref="EI38:EI69">IF(AND(DQ38=0,EA38=0),-800,+EG38+EH38)</f>
        <v>-800</v>
      </c>
      <c r="EJ38" s="455">
        <f aca="true" t="shared" si="129" ref="EJ38:EJ69">RANK(EI38,EI$6:EI$100,0)</f>
        <v>1</v>
      </c>
      <c r="EK38" s="456" t="str">
        <f aca="true" t="shared" si="130" ref="EK38:EK69">IF(AND(DQ38=0,EA38=0),"x",+DY38+EI38)</f>
        <v>x</v>
      </c>
      <c r="EL38" s="457" t="str">
        <f aca="true" t="shared" si="131" ref="EL38:EL69">IF(EK38="x","x",RANK(EK38,EK$6:EK$100,0))</f>
        <v>x</v>
      </c>
      <c r="EM38" s="456" t="str">
        <f aca="true" t="shared" si="132" ref="EM38:EM69">IF(AND(BN38="x",CM38="x",DL38="x",EK38="x"),"x",IF(BN38="x",0,BN38)+IF(CM38="x",0,CM38)+IF(DL38="x",0,DL38)+IF(EK38="x",0,EK38))</f>
        <v>x</v>
      </c>
      <c r="EN38" s="458" t="str">
        <f aca="true" t="shared" si="133" ref="EN38:EN69">IF(EM38="x","x",RANK(EM38,EM$6:EM$100,0))</f>
        <v>x</v>
      </c>
      <c r="EO38" s="142" t="s">
        <v>152</v>
      </c>
    </row>
    <row r="39" spans="1:145" ht="12.75">
      <c r="A39" s="145">
        <f t="shared" si="69"/>
        <v>34</v>
      </c>
      <c r="B39" s="146">
        <v>34</v>
      </c>
      <c r="C39" s="170"/>
      <c r="D39" s="170"/>
      <c r="E39" s="170"/>
      <c r="I39" s="191">
        <f t="shared" si="70"/>
        <v>34</v>
      </c>
      <c r="J39" s="174">
        <f t="shared" si="71"/>
        <v>1000.034</v>
      </c>
      <c r="K39" s="191">
        <f t="shared" si="72"/>
        <v>34</v>
      </c>
      <c r="L39" s="174">
        <f t="shared" si="73"/>
        <v>1000.034</v>
      </c>
      <c r="M39" s="191">
        <f t="shared" si="74"/>
        <v>34</v>
      </c>
      <c r="N39" s="174">
        <f t="shared" si="75"/>
        <v>1000.034</v>
      </c>
      <c r="O39" s="191">
        <f t="shared" si="76"/>
        <v>34</v>
      </c>
      <c r="P39" s="174">
        <f t="shared" si="77"/>
        <v>1000.034</v>
      </c>
      <c r="W39" s="195" t="str">
        <f t="shared" si="78"/>
        <v>x</v>
      </c>
      <c r="X39" s="167" t="str">
        <f t="shared" si="79"/>
        <v>x</v>
      </c>
      <c r="Y39" s="195" t="str">
        <f t="shared" si="80"/>
        <v>x</v>
      </c>
      <c r="Z39" s="167" t="str">
        <f t="shared" si="81"/>
        <v>x</v>
      </c>
      <c r="AA39" s="195" t="str">
        <f t="shared" si="82"/>
        <v>x</v>
      </c>
      <c r="AB39" s="167" t="str">
        <f t="shared" si="83"/>
        <v>x</v>
      </c>
      <c r="AC39" s="195" t="str">
        <f t="shared" si="84"/>
        <v>x</v>
      </c>
      <c r="AD39" s="167" t="str">
        <f t="shared" si="85"/>
        <v>x</v>
      </c>
      <c r="AK39" s="174" t="str">
        <f t="shared" si="86"/>
        <v>x</v>
      </c>
      <c r="AL39" s="147" t="str">
        <f t="shared" si="87"/>
        <v>x</v>
      </c>
      <c r="AM39" s="1"/>
      <c r="AN39" s="1"/>
      <c r="AO39" s="1"/>
      <c r="AP39" s="1"/>
      <c r="AQ39" s="355" t="str">
        <f t="shared" si="88"/>
        <v>x</v>
      </c>
      <c r="AR39" s="105" t="str">
        <f t="shared" si="89"/>
        <v>x</v>
      </c>
      <c r="AS39" s="404"/>
      <c r="AT39" s="63"/>
      <c r="AU39" s="61"/>
      <c r="AV39" s="61"/>
      <c r="AW39" s="61"/>
      <c r="AX39" s="61"/>
      <c r="AY39" s="61"/>
      <c r="AZ39" s="400">
        <f t="shared" si="90"/>
        <v>0</v>
      </c>
      <c r="BA39" s="399">
        <f t="shared" si="91"/>
        <v>0</v>
      </c>
      <c r="BB39" s="366">
        <f t="shared" si="92"/>
        <v>-800</v>
      </c>
      <c r="BC39" s="401">
        <f t="shared" si="93"/>
        <v>1</v>
      </c>
      <c r="BD39" s="63"/>
      <c r="BE39" s="61"/>
      <c r="BF39" s="61"/>
      <c r="BG39" s="61"/>
      <c r="BH39" s="61"/>
      <c r="BI39" s="61"/>
      <c r="BJ39" s="354">
        <f t="shared" si="94"/>
        <v>0</v>
      </c>
      <c r="BK39" s="399">
        <f t="shared" si="95"/>
        <v>0</v>
      </c>
      <c r="BL39" s="366">
        <f t="shared" si="96"/>
        <v>-800</v>
      </c>
      <c r="BM39" s="401">
        <f t="shared" si="97"/>
        <v>1</v>
      </c>
      <c r="BN39" s="354" t="str">
        <f t="shared" si="98"/>
        <v>x</v>
      </c>
      <c r="BO39" s="402" t="str">
        <f t="shared" si="99"/>
        <v>x</v>
      </c>
      <c r="BP39" s="354" t="str">
        <f t="shared" si="100"/>
        <v>x</v>
      </c>
      <c r="BQ39" s="403" t="str">
        <f t="shared" si="101"/>
        <v>x</v>
      </c>
      <c r="BR39" s="404"/>
      <c r="BS39" s="63"/>
      <c r="BT39" s="61"/>
      <c r="BU39" s="61"/>
      <c r="BV39" s="61"/>
      <c r="BW39" s="61"/>
      <c r="BX39" s="61"/>
      <c r="BY39" s="408">
        <f t="shared" si="102"/>
        <v>0</v>
      </c>
      <c r="BZ39" s="407">
        <f t="shared" si="103"/>
        <v>0</v>
      </c>
      <c r="CA39" s="369">
        <f t="shared" si="104"/>
        <v>-800</v>
      </c>
      <c r="CB39" s="409">
        <f t="shared" si="105"/>
        <v>1</v>
      </c>
      <c r="CC39" s="64"/>
      <c r="CD39" s="62"/>
      <c r="CE39" s="62"/>
      <c r="CF39" s="62"/>
      <c r="CG39" s="62"/>
      <c r="CH39" s="62"/>
      <c r="CI39" s="410">
        <f t="shared" si="106"/>
        <v>0</v>
      </c>
      <c r="CJ39" s="407">
        <f t="shared" si="107"/>
        <v>0</v>
      </c>
      <c r="CK39" s="369">
        <f t="shared" si="108"/>
        <v>-800</v>
      </c>
      <c r="CL39" s="409">
        <f t="shared" si="109"/>
        <v>1</v>
      </c>
      <c r="CM39" s="410" t="str">
        <f t="shared" si="110"/>
        <v>x</v>
      </c>
      <c r="CN39" s="411" t="str">
        <f t="shared" si="111"/>
        <v>x</v>
      </c>
      <c r="CO39" s="410" t="str">
        <f t="shared" si="112"/>
        <v>x</v>
      </c>
      <c r="CP39" s="412" t="str">
        <f t="shared" si="113"/>
        <v>x</v>
      </c>
      <c r="CQ39" s="404"/>
      <c r="CR39" s="63"/>
      <c r="CS39" s="61"/>
      <c r="CT39" s="61"/>
      <c r="CU39" s="61"/>
      <c r="CV39" s="61"/>
      <c r="CW39" s="61"/>
      <c r="CX39" s="417">
        <f t="shared" si="114"/>
        <v>0</v>
      </c>
      <c r="CY39" s="416">
        <f t="shared" si="115"/>
        <v>0</v>
      </c>
      <c r="CZ39" s="418">
        <f t="shared" si="116"/>
        <v>-800</v>
      </c>
      <c r="DA39" s="419">
        <f t="shared" si="117"/>
        <v>1</v>
      </c>
      <c r="DB39" s="64"/>
      <c r="DC39" s="62"/>
      <c r="DD39" s="62"/>
      <c r="DE39" s="62"/>
      <c r="DF39" s="62"/>
      <c r="DG39" s="62"/>
      <c r="DH39" s="420">
        <f t="shared" si="49"/>
        <v>0</v>
      </c>
      <c r="DI39" s="416">
        <f t="shared" si="50"/>
        <v>0</v>
      </c>
      <c r="DJ39" s="418">
        <f t="shared" si="68"/>
        <v>-800</v>
      </c>
      <c r="DK39" s="419">
        <f t="shared" si="51"/>
        <v>1</v>
      </c>
      <c r="DL39" s="420" t="str">
        <f t="shared" si="118"/>
        <v>x</v>
      </c>
      <c r="DM39" s="421" t="str">
        <f t="shared" si="119"/>
        <v>x</v>
      </c>
      <c r="DN39" s="420" t="str">
        <f t="shared" si="120"/>
        <v>x</v>
      </c>
      <c r="DO39" s="422" t="str">
        <f t="shared" si="121"/>
        <v>x</v>
      </c>
      <c r="DP39" s="404"/>
      <c r="DQ39" s="63"/>
      <c r="DR39" s="61"/>
      <c r="DS39" s="61"/>
      <c r="DT39" s="61"/>
      <c r="DU39" s="61"/>
      <c r="DV39" s="61"/>
      <c r="DW39" s="453">
        <f t="shared" si="122"/>
        <v>0</v>
      </c>
      <c r="DX39" s="452">
        <f t="shared" si="123"/>
        <v>0</v>
      </c>
      <c r="DY39" s="454">
        <f t="shared" si="124"/>
        <v>-800</v>
      </c>
      <c r="DZ39" s="455">
        <f t="shared" si="125"/>
        <v>1</v>
      </c>
      <c r="EA39" s="63"/>
      <c r="EB39" s="61"/>
      <c r="EC39" s="61"/>
      <c r="ED39" s="61"/>
      <c r="EE39" s="61"/>
      <c r="EF39" s="61"/>
      <c r="EG39" s="456">
        <f t="shared" si="126"/>
        <v>0</v>
      </c>
      <c r="EH39" s="452">
        <f t="shared" si="127"/>
        <v>0</v>
      </c>
      <c r="EI39" s="454">
        <f t="shared" si="128"/>
        <v>-800</v>
      </c>
      <c r="EJ39" s="455">
        <f t="shared" si="129"/>
        <v>1</v>
      </c>
      <c r="EK39" s="456" t="str">
        <f t="shared" si="130"/>
        <v>x</v>
      </c>
      <c r="EL39" s="457" t="str">
        <f t="shared" si="131"/>
        <v>x</v>
      </c>
      <c r="EM39" s="456" t="str">
        <f t="shared" si="132"/>
        <v>x</v>
      </c>
      <c r="EN39" s="458" t="str">
        <f t="shared" si="133"/>
        <v>x</v>
      </c>
      <c r="EO39" s="142" t="s">
        <v>152</v>
      </c>
    </row>
    <row r="40" spans="1:145" ht="12.75">
      <c r="A40" s="145">
        <f t="shared" si="69"/>
        <v>35</v>
      </c>
      <c r="B40" s="146">
        <v>35</v>
      </c>
      <c r="C40" s="170"/>
      <c r="D40" s="170"/>
      <c r="E40" s="170"/>
      <c r="I40" s="191">
        <f t="shared" si="70"/>
        <v>35</v>
      </c>
      <c r="J40" s="174">
        <f t="shared" si="71"/>
        <v>1000.035</v>
      </c>
      <c r="K40" s="191">
        <f t="shared" si="72"/>
        <v>35</v>
      </c>
      <c r="L40" s="174">
        <f t="shared" si="73"/>
        <v>1000.035</v>
      </c>
      <c r="M40" s="191">
        <f t="shared" si="74"/>
        <v>35</v>
      </c>
      <c r="N40" s="174">
        <f t="shared" si="75"/>
        <v>1000.035</v>
      </c>
      <c r="O40" s="191">
        <f t="shared" si="76"/>
        <v>35</v>
      </c>
      <c r="P40" s="174">
        <f t="shared" si="77"/>
        <v>1000.035</v>
      </c>
      <c r="W40" s="195" t="str">
        <f t="shared" si="78"/>
        <v>x</v>
      </c>
      <c r="X40" s="167" t="str">
        <f t="shared" si="79"/>
        <v>x</v>
      </c>
      <c r="Y40" s="195" t="str">
        <f t="shared" si="80"/>
        <v>x</v>
      </c>
      <c r="Z40" s="167" t="str">
        <f t="shared" si="81"/>
        <v>x</v>
      </c>
      <c r="AA40" s="195" t="str">
        <f t="shared" si="82"/>
        <v>x</v>
      </c>
      <c r="AB40" s="167" t="str">
        <f t="shared" si="83"/>
        <v>x</v>
      </c>
      <c r="AC40" s="195" t="str">
        <f t="shared" si="84"/>
        <v>x</v>
      </c>
      <c r="AD40" s="167" t="str">
        <f t="shared" si="85"/>
        <v>x</v>
      </c>
      <c r="AK40" s="174" t="str">
        <f t="shared" si="86"/>
        <v>x</v>
      </c>
      <c r="AL40" s="147" t="str">
        <f t="shared" si="87"/>
        <v>x</v>
      </c>
      <c r="AM40" s="1"/>
      <c r="AN40" s="1"/>
      <c r="AO40" s="1"/>
      <c r="AP40" s="1"/>
      <c r="AQ40" s="355" t="str">
        <f t="shared" si="88"/>
        <v>x</v>
      </c>
      <c r="AR40" s="105" t="str">
        <f t="shared" si="89"/>
        <v>x</v>
      </c>
      <c r="AS40" s="404"/>
      <c r="AT40" s="63"/>
      <c r="AU40" s="61"/>
      <c r="AV40" s="61"/>
      <c r="AW40" s="61"/>
      <c r="AX40" s="61"/>
      <c r="AY40" s="61"/>
      <c r="AZ40" s="400">
        <f t="shared" si="90"/>
        <v>0</v>
      </c>
      <c r="BA40" s="399">
        <f t="shared" si="91"/>
        <v>0</v>
      </c>
      <c r="BB40" s="366">
        <f t="shared" si="92"/>
        <v>-800</v>
      </c>
      <c r="BC40" s="401">
        <f t="shared" si="93"/>
        <v>1</v>
      </c>
      <c r="BD40" s="63"/>
      <c r="BE40" s="61"/>
      <c r="BF40" s="61"/>
      <c r="BG40" s="61"/>
      <c r="BH40" s="61"/>
      <c r="BI40" s="61"/>
      <c r="BJ40" s="354">
        <f t="shared" si="94"/>
        <v>0</v>
      </c>
      <c r="BK40" s="399">
        <f t="shared" si="95"/>
        <v>0</v>
      </c>
      <c r="BL40" s="366">
        <f t="shared" si="96"/>
        <v>-800</v>
      </c>
      <c r="BM40" s="401">
        <f t="shared" si="97"/>
        <v>1</v>
      </c>
      <c r="BN40" s="354" t="str">
        <f t="shared" si="98"/>
        <v>x</v>
      </c>
      <c r="BO40" s="402" t="str">
        <f t="shared" si="99"/>
        <v>x</v>
      </c>
      <c r="BP40" s="354" t="str">
        <f t="shared" si="100"/>
        <v>x</v>
      </c>
      <c r="BQ40" s="403" t="str">
        <f t="shared" si="101"/>
        <v>x</v>
      </c>
      <c r="BR40" s="404"/>
      <c r="BS40" s="63"/>
      <c r="BT40" s="61"/>
      <c r="BU40" s="61"/>
      <c r="BV40" s="61"/>
      <c r="BW40" s="61"/>
      <c r="BX40" s="61"/>
      <c r="BY40" s="408">
        <f t="shared" si="102"/>
        <v>0</v>
      </c>
      <c r="BZ40" s="407">
        <f t="shared" si="103"/>
        <v>0</v>
      </c>
      <c r="CA40" s="369">
        <f t="shared" si="104"/>
        <v>-800</v>
      </c>
      <c r="CB40" s="409">
        <f t="shared" si="105"/>
        <v>1</v>
      </c>
      <c r="CC40" s="64"/>
      <c r="CD40" s="62"/>
      <c r="CE40" s="62"/>
      <c r="CF40" s="62"/>
      <c r="CG40" s="62"/>
      <c r="CH40" s="62"/>
      <c r="CI40" s="410">
        <f t="shared" si="106"/>
        <v>0</v>
      </c>
      <c r="CJ40" s="407">
        <f t="shared" si="107"/>
        <v>0</v>
      </c>
      <c r="CK40" s="369">
        <f t="shared" si="108"/>
        <v>-800</v>
      </c>
      <c r="CL40" s="409">
        <f t="shared" si="109"/>
        <v>1</v>
      </c>
      <c r="CM40" s="410" t="str">
        <f t="shared" si="110"/>
        <v>x</v>
      </c>
      <c r="CN40" s="411" t="str">
        <f t="shared" si="111"/>
        <v>x</v>
      </c>
      <c r="CO40" s="410" t="str">
        <f t="shared" si="112"/>
        <v>x</v>
      </c>
      <c r="CP40" s="412" t="str">
        <f t="shared" si="113"/>
        <v>x</v>
      </c>
      <c r="CQ40" s="404"/>
      <c r="CR40" s="63"/>
      <c r="CS40" s="61"/>
      <c r="CT40" s="61"/>
      <c r="CU40" s="61"/>
      <c r="CV40" s="61"/>
      <c r="CW40" s="61"/>
      <c r="CX40" s="417">
        <f t="shared" si="114"/>
        <v>0</v>
      </c>
      <c r="CY40" s="416">
        <f t="shared" si="115"/>
        <v>0</v>
      </c>
      <c r="CZ40" s="418">
        <f t="shared" si="116"/>
        <v>-800</v>
      </c>
      <c r="DA40" s="419">
        <f t="shared" si="117"/>
        <v>1</v>
      </c>
      <c r="DB40" s="64"/>
      <c r="DC40" s="62"/>
      <c r="DD40" s="62"/>
      <c r="DE40" s="62"/>
      <c r="DF40" s="62"/>
      <c r="DG40" s="62"/>
      <c r="DH40" s="420">
        <f t="shared" si="49"/>
        <v>0</v>
      </c>
      <c r="DI40" s="416">
        <f t="shared" si="50"/>
        <v>0</v>
      </c>
      <c r="DJ40" s="418">
        <f t="shared" si="68"/>
        <v>-800</v>
      </c>
      <c r="DK40" s="419">
        <f t="shared" si="51"/>
        <v>1</v>
      </c>
      <c r="DL40" s="420" t="str">
        <f t="shared" si="118"/>
        <v>x</v>
      </c>
      <c r="DM40" s="421" t="str">
        <f t="shared" si="119"/>
        <v>x</v>
      </c>
      <c r="DN40" s="420" t="str">
        <f t="shared" si="120"/>
        <v>x</v>
      </c>
      <c r="DO40" s="422" t="str">
        <f t="shared" si="121"/>
        <v>x</v>
      </c>
      <c r="DP40" s="404"/>
      <c r="DQ40" s="63"/>
      <c r="DR40" s="61"/>
      <c r="DS40" s="61"/>
      <c r="DT40" s="61"/>
      <c r="DU40" s="61"/>
      <c r="DV40" s="61"/>
      <c r="DW40" s="453">
        <f t="shared" si="122"/>
        <v>0</v>
      </c>
      <c r="DX40" s="452">
        <f t="shared" si="123"/>
        <v>0</v>
      </c>
      <c r="DY40" s="454">
        <f t="shared" si="124"/>
        <v>-800</v>
      </c>
      <c r="DZ40" s="455">
        <f t="shared" si="125"/>
        <v>1</v>
      </c>
      <c r="EA40" s="63"/>
      <c r="EB40" s="61"/>
      <c r="EC40" s="61"/>
      <c r="ED40" s="61"/>
      <c r="EE40" s="61"/>
      <c r="EF40" s="61"/>
      <c r="EG40" s="456">
        <f t="shared" si="126"/>
        <v>0</v>
      </c>
      <c r="EH40" s="452">
        <f t="shared" si="127"/>
        <v>0</v>
      </c>
      <c r="EI40" s="454">
        <f t="shared" si="128"/>
        <v>-800</v>
      </c>
      <c r="EJ40" s="455">
        <f t="shared" si="129"/>
        <v>1</v>
      </c>
      <c r="EK40" s="456" t="str">
        <f t="shared" si="130"/>
        <v>x</v>
      </c>
      <c r="EL40" s="457" t="str">
        <f t="shared" si="131"/>
        <v>x</v>
      </c>
      <c r="EM40" s="456" t="str">
        <f t="shared" si="132"/>
        <v>x</v>
      </c>
      <c r="EN40" s="458" t="str">
        <f t="shared" si="133"/>
        <v>x</v>
      </c>
      <c r="EO40" s="142" t="s">
        <v>152</v>
      </c>
    </row>
    <row r="41" spans="1:145" ht="12.75">
      <c r="A41" s="145">
        <f t="shared" si="69"/>
        <v>36</v>
      </c>
      <c r="B41" s="146">
        <v>36</v>
      </c>
      <c r="C41" s="170"/>
      <c r="D41" s="170"/>
      <c r="E41" s="170"/>
      <c r="I41" s="191">
        <f t="shared" si="70"/>
        <v>36</v>
      </c>
      <c r="J41" s="174">
        <f t="shared" si="71"/>
        <v>1000.036</v>
      </c>
      <c r="K41" s="191">
        <f t="shared" si="72"/>
        <v>36</v>
      </c>
      <c r="L41" s="174">
        <f t="shared" si="73"/>
        <v>1000.036</v>
      </c>
      <c r="M41" s="191">
        <f t="shared" si="74"/>
        <v>36</v>
      </c>
      <c r="N41" s="174">
        <f t="shared" si="75"/>
        <v>1000.036</v>
      </c>
      <c r="O41" s="191">
        <f t="shared" si="76"/>
        <v>36</v>
      </c>
      <c r="P41" s="174">
        <f t="shared" si="77"/>
        <v>1000.036</v>
      </c>
      <c r="W41" s="195" t="str">
        <f t="shared" si="78"/>
        <v>x</v>
      </c>
      <c r="X41" s="167" t="str">
        <f t="shared" si="79"/>
        <v>x</v>
      </c>
      <c r="Y41" s="195" t="str">
        <f t="shared" si="80"/>
        <v>x</v>
      </c>
      <c r="Z41" s="167" t="str">
        <f t="shared" si="81"/>
        <v>x</v>
      </c>
      <c r="AA41" s="195" t="str">
        <f t="shared" si="82"/>
        <v>x</v>
      </c>
      <c r="AB41" s="167" t="str">
        <f t="shared" si="83"/>
        <v>x</v>
      </c>
      <c r="AC41" s="195" t="str">
        <f t="shared" si="84"/>
        <v>x</v>
      </c>
      <c r="AD41" s="167" t="str">
        <f t="shared" si="85"/>
        <v>x</v>
      </c>
      <c r="AK41" s="174" t="str">
        <f t="shared" si="86"/>
        <v>x</v>
      </c>
      <c r="AL41" s="147" t="str">
        <f t="shared" si="87"/>
        <v>x</v>
      </c>
      <c r="AM41" s="1"/>
      <c r="AN41" s="1"/>
      <c r="AO41" s="1"/>
      <c r="AP41" s="1"/>
      <c r="AQ41" s="355" t="str">
        <f t="shared" si="88"/>
        <v>x</v>
      </c>
      <c r="AR41" s="105" t="str">
        <f t="shared" si="89"/>
        <v>x</v>
      </c>
      <c r="AS41" s="404"/>
      <c r="AT41" s="63"/>
      <c r="AU41" s="61"/>
      <c r="AV41" s="61"/>
      <c r="AW41" s="61"/>
      <c r="AX41" s="61"/>
      <c r="AY41" s="61"/>
      <c r="AZ41" s="400">
        <f t="shared" si="90"/>
        <v>0</v>
      </c>
      <c r="BA41" s="399">
        <f t="shared" si="91"/>
        <v>0</v>
      </c>
      <c r="BB41" s="366">
        <f t="shared" si="92"/>
        <v>-800</v>
      </c>
      <c r="BC41" s="401">
        <f t="shared" si="93"/>
        <v>1</v>
      </c>
      <c r="BD41" s="63"/>
      <c r="BE41" s="61"/>
      <c r="BF41" s="61"/>
      <c r="BG41" s="61"/>
      <c r="BH41" s="61"/>
      <c r="BI41" s="61"/>
      <c r="BJ41" s="354">
        <f t="shared" si="94"/>
        <v>0</v>
      </c>
      <c r="BK41" s="399">
        <f t="shared" si="95"/>
        <v>0</v>
      </c>
      <c r="BL41" s="366">
        <f t="shared" si="96"/>
        <v>-800</v>
      </c>
      <c r="BM41" s="401">
        <f t="shared" si="97"/>
        <v>1</v>
      </c>
      <c r="BN41" s="354" t="str">
        <f t="shared" si="98"/>
        <v>x</v>
      </c>
      <c r="BO41" s="402" t="str">
        <f t="shared" si="99"/>
        <v>x</v>
      </c>
      <c r="BP41" s="354" t="str">
        <f t="shared" si="100"/>
        <v>x</v>
      </c>
      <c r="BQ41" s="403" t="str">
        <f t="shared" si="101"/>
        <v>x</v>
      </c>
      <c r="BR41" s="404"/>
      <c r="BS41" s="63"/>
      <c r="BT41" s="61"/>
      <c r="BU41" s="61"/>
      <c r="BV41" s="61"/>
      <c r="BW41" s="61"/>
      <c r="BX41" s="61"/>
      <c r="BY41" s="408">
        <f t="shared" si="102"/>
        <v>0</v>
      </c>
      <c r="BZ41" s="407">
        <f t="shared" si="103"/>
        <v>0</v>
      </c>
      <c r="CA41" s="369">
        <f t="shared" si="104"/>
        <v>-800</v>
      </c>
      <c r="CB41" s="409">
        <f t="shared" si="105"/>
        <v>1</v>
      </c>
      <c r="CC41" s="64"/>
      <c r="CD41" s="62"/>
      <c r="CE41" s="62"/>
      <c r="CF41" s="62"/>
      <c r="CG41" s="62"/>
      <c r="CH41" s="62"/>
      <c r="CI41" s="410">
        <f t="shared" si="106"/>
        <v>0</v>
      </c>
      <c r="CJ41" s="407">
        <f t="shared" si="107"/>
        <v>0</v>
      </c>
      <c r="CK41" s="369">
        <f t="shared" si="108"/>
        <v>-800</v>
      </c>
      <c r="CL41" s="409">
        <f t="shared" si="109"/>
        <v>1</v>
      </c>
      <c r="CM41" s="410" t="str">
        <f t="shared" si="110"/>
        <v>x</v>
      </c>
      <c r="CN41" s="411" t="str">
        <f t="shared" si="111"/>
        <v>x</v>
      </c>
      <c r="CO41" s="410" t="str">
        <f t="shared" si="112"/>
        <v>x</v>
      </c>
      <c r="CP41" s="412" t="str">
        <f t="shared" si="113"/>
        <v>x</v>
      </c>
      <c r="CQ41" s="404"/>
      <c r="CR41" s="63"/>
      <c r="CS41" s="61"/>
      <c r="CT41" s="61"/>
      <c r="CU41" s="61"/>
      <c r="CV41" s="61"/>
      <c r="CW41" s="61"/>
      <c r="CX41" s="417">
        <f t="shared" si="114"/>
        <v>0</v>
      </c>
      <c r="CY41" s="416">
        <f t="shared" si="115"/>
        <v>0</v>
      </c>
      <c r="CZ41" s="418">
        <f t="shared" si="116"/>
        <v>-800</v>
      </c>
      <c r="DA41" s="419">
        <f t="shared" si="117"/>
        <v>1</v>
      </c>
      <c r="DB41" s="64"/>
      <c r="DC41" s="62"/>
      <c r="DD41" s="62"/>
      <c r="DE41" s="62"/>
      <c r="DF41" s="62"/>
      <c r="DG41" s="62"/>
      <c r="DH41" s="420">
        <f t="shared" si="49"/>
        <v>0</v>
      </c>
      <c r="DI41" s="416">
        <f t="shared" si="50"/>
        <v>0</v>
      </c>
      <c r="DJ41" s="418">
        <f t="shared" si="68"/>
        <v>-800</v>
      </c>
      <c r="DK41" s="419">
        <f t="shared" si="51"/>
        <v>1</v>
      </c>
      <c r="DL41" s="420" t="str">
        <f t="shared" si="118"/>
        <v>x</v>
      </c>
      <c r="DM41" s="421" t="str">
        <f t="shared" si="119"/>
        <v>x</v>
      </c>
      <c r="DN41" s="420" t="str">
        <f t="shared" si="120"/>
        <v>x</v>
      </c>
      <c r="DO41" s="422" t="str">
        <f t="shared" si="121"/>
        <v>x</v>
      </c>
      <c r="DP41" s="404"/>
      <c r="DQ41" s="63"/>
      <c r="DR41" s="61"/>
      <c r="DS41" s="61"/>
      <c r="DT41" s="61"/>
      <c r="DU41" s="61"/>
      <c r="DV41" s="61"/>
      <c r="DW41" s="453">
        <f t="shared" si="122"/>
        <v>0</v>
      </c>
      <c r="DX41" s="452">
        <f t="shared" si="123"/>
        <v>0</v>
      </c>
      <c r="DY41" s="454">
        <f t="shared" si="124"/>
        <v>-800</v>
      </c>
      <c r="DZ41" s="455">
        <f t="shared" si="125"/>
        <v>1</v>
      </c>
      <c r="EA41" s="63"/>
      <c r="EB41" s="61"/>
      <c r="EC41" s="61"/>
      <c r="ED41" s="61"/>
      <c r="EE41" s="61"/>
      <c r="EF41" s="61"/>
      <c r="EG41" s="456">
        <f t="shared" si="126"/>
        <v>0</v>
      </c>
      <c r="EH41" s="452">
        <f t="shared" si="127"/>
        <v>0</v>
      </c>
      <c r="EI41" s="454">
        <f t="shared" si="128"/>
        <v>-800</v>
      </c>
      <c r="EJ41" s="455">
        <f t="shared" si="129"/>
        <v>1</v>
      </c>
      <c r="EK41" s="456" t="str">
        <f t="shared" si="130"/>
        <v>x</v>
      </c>
      <c r="EL41" s="457" t="str">
        <f t="shared" si="131"/>
        <v>x</v>
      </c>
      <c r="EM41" s="456" t="str">
        <f t="shared" si="132"/>
        <v>x</v>
      </c>
      <c r="EN41" s="458" t="str">
        <f t="shared" si="133"/>
        <v>x</v>
      </c>
      <c r="EO41" s="142" t="s">
        <v>152</v>
      </c>
    </row>
    <row r="42" spans="1:145" ht="12.75">
      <c r="A42" s="145">
        <f t="shared" si="69"/>
        <v>37</v>
      </c>
      <c r="B42" s="146">
        <v>37</v>
      </c>
      <c r="C42" s="170"/>
      <c r="D42" s="170"/>
      <c r="E42" s="170"/>
      <c r="I42" s="191">
        <f t="shared" si="70"/>
        <v>37</v>
      </c>
      <c r="J42" s="174">
        <f t="shared" si="71"/>
        <v>1000.037</v>
      </c>
      <c r="K42" s="191">
        <f t="shared" si="72"/>
        <v>37</v>
      </c>
      <c r="L42" s="174">
        <f t="shared" si="73"/>
        <v>1000.037</v>
      </c>
      <c r="M42" s="191">
        <f t="shared" si="74"/>
        <v>37</v>
      </c>
      <c r="N42" s="174">
        <f t="shared" si="75"/>
        <v>1000.037</v>
      </c>
      <c r="O42" s="191">
        <f t="shared" si="76"/>
        <v>37</v>
      </c>
      <c r="P42" s="174">
        <f t="shared" si="77"/>
        <v>1000.037</v>
      </c>
      <c r="W42" s="195" t="str">
        <f t="shared" si="78"/>
        <v>x</v>
      </c>
      <c r="X42" s="167" t="str">
        <f t="shared" si="79"/>
        <v>x</v>
      </c>
      <c r="Y42" s="195" t="str">
        <f t="shared" si="80"/>
        <v>x</v>
      </c>
      <c r="Z42" s="167" t="str">
        <f t="shared" si="81"/>
        <v>x</v>
      </c>
      <c r="AA42" s="195" t="str">
        <f t="shared" si="82"/>
        <v>x</v>
      </c>
      <c r="AB42" s="167" t="str">
        <f t="shared" si="83"/>
        <v>x</v>
      </c>
      <c r="AC42" s="195" t="str">
        <f t="shared" si="84"/>
        <v>x</v>
      </c>
      <c r="AD42" s="167" t="str">
        <f t="shared" si="85"/>
        <v>x</v>
      </c>
      <c r="AK42" s="174" t="str">
        <f t="shared" si="86"/>
        <v>x</v>
      </c>
      <c r="AL42" s="147" t="str">
        <f t="shared" si="87"/>
        <v>x</v>
      </c>
      <c r="AM42" s="1"/>
      <c r="AN42" s="1"/>
      <c r="AO42" s="1"/>
      <c r="AP42" s="1"/>
      <c r="AQ42" s="355" t="str">
        <f t="shared" si="88"/>
        <v>x</v>
      </c>
      <c r="AR42" s="105" t="str">
        <f t="shared" si="89"/>
        <v>x</v>
      </c>
      <c r="AS42" s="404"/>
      <c r="AT42" s="63"/>
      <c r="AU42" s="61"/>
      <c r="AV42" s="61"/>
      <c r="AW42" s="61"/>
      <c r="AX42" s="61"/>
      <c r="AY42" s="61"/>
      <c r="AZ42" s="400">
        <f t="shared" si="90"/>
        <v>0</v>
      </c>
      <c r="BA42" s="399">
        <f t="shared" si="91"/>
        <v>0</v>
      </c>
      <c r="BB42" s="366">
        <f t="shared" si="92"/>
        <v>-800</v>
      </c>
      <c r="BC42" s="401">
        <f t="shared" si="93"/>
        <v>1</v>
      </c>
      <c r="BD42" s="63"/>
      <c r="BE42" s="61"/>
      <c r="BF42" s="61"/>
      <c r="BG42" s="61"/>
      <c r="BH42" s="61"/>
      <c r="BI42" s="61"/>
      <c r="BJ42" s="354">
        <f t="shared" si="94"/>
        <v>0</v>
      </c>
      <c r="BK42" s="399">
        <f t="shared" si="95"/>
        <v>0</v>
      </c>
      <c r="BL42" s="366">
        <f t="shared" si="96"/>
        <v>-800</v>
      </c>
      <c r="BM42" s="401">
        <f t="shared" si="97"/>
        <v>1</v>
      </c>
      <c r="BN42" s="354" t="str">
        <f t="shared" si="98"/>
        <v>x</v>
      </c>
      <c r="BO42" s="402" t="str">
        <f t="shared" si="99"/>
        <v>x</v>
      </c>
      <c r="BP42" s="354" t="str">
        <f t="shared" si="100"/>
        <v>x</v>
      </c>
      <c r="BQ42" s="403" t="str">
        <f t="shared" si="101"/>
        <v>x</v>
      </c>
      <c r="BR42" s="404"/>
      <c r="BS42" s="63"/>
      <c r="BT42" s="61"/>
      <c r="BU42" s="61"/>
      <c r="BV42" s="61"/>
      <c r="BW42" s="61"/>
      <c r="BX42" s="61"/>
      <c r="BY42" s="408">
        <f t="shared" si="102"/>
        <v>0</v>
      </c>
      <c r="BZ42" s="407">
        <f t="shared" si="103"/>
        <v>0</v>
      </c>
      <c r="CA42" s="369">
        <f t="shared" si="104"/>
        <v>-800</v>
      </c>
      <c r="CB42" s="409">
        <f t="shared" si="105"/>
        <v>1</v>
      </c>
      <c r="CC42" s="64"/>
      <c r="CD42" s="62"/>
      <c r="CE42" s="62"/>
      <c r="CF42" s="62"/>
      <c r="CG42" s="62"/>
      <c r="CH42" s="62"/>
      <c r="CI42" s="410">
        <f t="shared" si="106"/>
        <v>0</v>
      </c>
      <c r="CJ42" s="407">
        <f t="shared" si="107"/>
        <v>0</v>
      </c>
      <c r="CK42" s="369">
        <f t="shared" si="108"/>
        <v>-800</v>
      </c>
      <c r="CL42" s="409">
        <f t="shared" si="109"/>
        <v>1</v>
      </c>
      <c r="CM42" s="410" t="str">
        <f t="shared" si="110"/>
        <v>x</v>
      </c>
      <c r="CN42" s="411" t="str">
        <f t="shared" si="111"/>
        <v>x</v>
      </c>
      <c r="CO42" s="410" t="str">
        <f t="shared" si="112"/>
        <v>x</v>
      </c>
      <c r="CP42" s="412" t="str">
        <f t="shared" si="113"/>
        <v>x</v>
      </c>
      <c r="CQ42" s="404"/>
      <c r="CR42" s="63"/>
      <c r="CS42" s="61"/>
      <c r="CT42" s="61"/>
      <c r="CU42" s="61"/>
      <c r="CV42" s="61"/>
      <c r="CW42" s="61"/>
      <c r="CX42" s="417">
        <f t="shared" si="114"/>
        <v>0</v>
      </c>
      <c r="CY42" s="416">
        <f t="shared" si="115"/>
        <v>0</v>
      </c>
      <c r="CZ42" s="418">
        <f t="shared" si="116"/>
        <v>-800</v>
      </c>
      <c r="DA42" s="419">
        <f t="shared" si="117"/>
        <v>1</v>
      </c>
      <c r="DB42" s="64"/>
      <c r="DC42" s="62"/>
      <c r="DD42" s="62"/>
      <c r="DE42" s="62"/>
      <c r="DF42" s="62"/>
      <c r="DG42" s="62"/>
      <c r="DH42" s="420">
        <f t="shared" si="49"/>
        <v>0</v>
      </c>
      <c r="DI42" s="416">
        <f t="shared" si="50"/>
        <v>0</v>
      </c>
      <c r="DJ42" s="418">
        <f t="shared" si="68"/>
        <v>-800</v>
      </c>
      <c r="DK42" s="419">
        <f t="shared" si="51"/>
        <v>1</v>
      </c>
      <c r="DL42" s="420" t="str">
        <f t="shared" si="118"/>
        <v>x</v>
      </c>
      <c r="DM42" s="421" t="str">
        <f t="shared" si="119"/>
        <v>x</v>
      </c>
      <c r="DN42" s="420" t="str">
        <f t="shared" si="120"/>
        <v>x</v>
      </c>
      <c r="DO42" s="422" t="str">
        <f t="shared" si="121"/>
        <v>x</v>
      </c>
      <c r="DP42" s="404"/>
      <c r="DQ42" s="63"/>
      <c r="DR42" s="61"/>
      <c r="DS42" s="61"/>
      <c r="DT42" s="61"/>
      <c r="DU42" s="61"/>
      <c r="DV42" s="61"/>
      <c r="DW42" s="453">
        <f t="shared" si="122"/>
        <v>0</v>
      </c>
      <c r="DX42" s="452">
        <f t="shared" si="123"/>
        <v>0</v>
      </c>
      <c r="DY42" s="454">
        <f t="shared" si="124"/>
        <v>-800</v>
      </c>
      <c r="DZ42" s="455">
        <f t="shared" si="125"/>
        <v>1</v>
      </c>
      <c r="EA42" s="63"/>
      <c r="EB42" s="61"/>
      <c r="EC42" s="61"/>
      <c r="ED42" s="61"/>
      <c r="EE42" s="61"/>
      <c r="EF42" s="61"/>
      <c r="EG42" s="456">
        <f t="shared" si="126"/>
        <v>0</v>
      </c>
      <c r="EH42" s="452">
        <f t="shared" si="127"/>
        <v>0</v>
      </c>
      <c r="EI42" s="454">
        <f t="shared" si="128"/>
        <v>-800</v>
      </c>
      <c r="EJ42" s="455">
        <f t="shared" si="129"/>
        <v>1</v>
      </c>
      <c r="EK42" s="456" t="str">
        <f t="shared" si="130"/>
        <v>x</v>
      </c>
      <c r="EL42" s="457" t="str">
        <f t="shared" si="131"/>
        <v>x</v>
      </c>
      <c r="EM42" s="456" t="str">
        <f t="shared" si="132"/>
        <v>x</v>
      </c>
      <c r="EN42" s="458" t="str">
        <f t="shared" si="133"/>
        <v>x</v>
      </c>
      <c r="EO42" s="142" t="s">
        <v>152</v>
      </c>
    </row>
    <row r="43" spans="1:145" ht="12.75">
      <c r="A43" s="145">
        <f t="shared" si="69"/>
        <v>38</v>
      </c>
      <c r="B43" s="146">
        <v>38</v>
      </c>
      <c r="C43" s="170"/>
      <c r="D43" s="170"/>
      <c r="E43" s="170"/>
      <c r="I43" s="191">
        <f t="shared" si="70"/>
        <v>38</v>
      </c>
      <c r="J43" s="174">
        <f t="shared" si="71"/>
        <v>1000.038</v>
      </c>
      <c r="K43" s="191">
        <f t="shared" si="72"/>
        <v>38</v>
      </c>
      <c r="L43" s="174">
        <f t="shared" si="73"/>
        <v>1000.038</v>
      </c>
      <c r="M43" s="191">
        <f t="shared" si="74"/>
        <v>38</v>
      </c>
      <c r="N43" s="174">
        <f t="shared" si="75"/>
        <v>1000.038</v>
      </c>
      <c r="O43" s="191">
        <f t="shared" si="76"/>
        <v>38</v>
      </c>
      <c r="P43" s="174">
        <f t="shared" si="77"/>
        <v>1000.038</v>
      </c>
      <c r="W43" s="195" t="str">
        <f t="shared" si="78"/>
        <v>x</v>
      </c>
      <c r="X43" s="167" t="str">
        <f t="shared" si="79"/>
        <v>x</v>
      </c>
      <c r="Y43" s="195" t="str">
        <f t="shared" si="80"/>
        <v>x</v>
      </c>
      <c r="Z43" s="167" t="str">
        <f t="shared" si="81"/>
        <v>x</v>
      </c>
      <c r="AA43" s="195" t="str">
        <f t="shared" si="82"/>
        <v>x</v>
      </c>
      <c r="AB43" s="167" t="str">
        <f t="shared" si="83"/>
        <v>x</v>
      </c>
      <c r="AC43" s="195" t="str">
        <f t="shared" si="84"/>
        <v>x</v>
      </c>
      <c r="AD43" s="167" t="str">
        <f t="shared" si="85"/>
        <v>x</v>
      </c>
      <c r="AK43" s="174" t="str">
        <f t="shared" si="86"/>
        <v>x</v>
      </c>
      <c r="AL43" s="147" t="str">
        <f t="shared" si="87"/>
        <v>x</v>
      </c>
      <c r="AM43" s="1"/>
      <c r="AN43" s="1"/>
      <c r="AO43" s="1"/>
      <c r="AP43" s="1"/>
      <c r="AQ43" s="355" t="str">
        <f t="shared" si="88"/>
        <v>x</v>
      </c>
      <c r="AR43" s="105" t="str">
        <f t="shared" si="89"/>
        <v>x</v>
      </c>
      <c r="AS43" s="404"/>
      <c r="AT43" s="63"/>
      <c r="AU43" s="61"/>
      <c r="AV43" s="61"/>
      <c r="AW43" s="61"/>
      <c r="AX43" s="61"/>
      <c r="AY43" s="61"/>
      <c r="AZ43" s="400">
        <f t="shared" si="90"/>
        <v>0</v>
      </c>
      <c r="BA43" s="399">
        <f t="shared" si="91"/>
        <v>0</v>
      </c>
      <c r="BB43" s="366">
        <f t="shared" si="92"/>
        <v>-800</v>
      </c>
      <c r="BC43" s="401">
        <f t="shared" si="93"/>
        <v>1</v>
      </c>
      <c r="BD43" s="64"/>
      <c r="BE43" s="62"/>
      <c r="BF43" s="62"/>
      <c r="BG43" s="62"/>
      <c r="BH43" s="62"/>
      <c r="BI43" s="62"/>
      <c r="BJ43" s="354">
        <f t="shared" si="94"/>
        <v>0</v>
      </c>
      <c r="BK43" s="399">
        <f t="shared" si="95"/>
        <v>0</v>
      </c>
      <c r="BL43" s="366">
        <f t="shared" si="96"/>
        <v>-800</v>
      </c>
      <c r="BM43" s="401">
        <f t="shared" si="97"/>
        <v>1</v>
      </c>
      <c r="BN43" s="354" t="str">
        <f t="shared" si="98"/>
        <v>x</v>
      </c>
      <c r="BO43" s="402" t="str">
        <f t="shared" si="99"/>
        <v>x</v>
      </c>
      <c r="BP43" s="354" t="str">
        <f t="shared" si="100"/>
        <v>x</v>
      </c>
      <c r="BQ43" s="403" t="str">
        <f t="shared" si="101"/>
        <v>x</v>
      </c>
      <c r="BR43" s="404"/>
      <c r="BS43" s="63"/>
      <c r="BT43" s="61"/>
      <c r="BU43" s="61"/>
      <c r="BV43" s="61"/>
      <c r="BW43" s="61"/>
      <c r="BX43" s="61"/>
      <c r="BY43" s="408">
        <f t="shared" si="102"/>
        <v>0</v>
      </c>
      <c r="BZ43" s="407">
        <f t="shared" si="103"/>
        <v>0</v>
      </c>
      <c r="CA43" s="369">
        <f t="shared" si="104"/>
        <v>-800</v>
      </c>
      <c r="CB43" s="409">
        <f t="shared" si="105"/>
        <v>1</v>
      </c>
      <c r="CC43" s="64"/>
      <c r="CD43" s="62"/>
      <c r="CE43" s="62"/>
      <c r="CF43" s="62"/>
      <c r="CG43" s="62"/>
      <c r="CH43" s="62"/>
      <c r="CI43" s="410">
        <f t="shared" si="106"/>
        <v>0</v>
      </c>
      <c r="CJ43" s="407">
        <f t="shared" si="107"/>
        <v>0</v>
      </c>
      <c r="CK43" s="369">
        <f t="shared" si="108"/>
        <v>-800</v>
      </c>
      <c r="CL43" s="409">
        <f t="shared" si="109"/>
        <v>1</v>
      </c>
      <c r="CM43" s="410" t="str">
        <f t="shared" si="110"/>
        <v>x</v>
      </c>
      <c r="CN43" s="411" t="str">
        <f t="shared" si="111"/>
        <v>x</v>
      </c>
      <c r="CO43" s="410" t="str">
        <f t="shared" si="112"/>
        <v>x</v>
      </c>
      <c r="CP43" s="412" t="str">
        <f t="shared" si="113"/>
        <v>x</v>
      </c>
      <c r="CQ43" s="404"/>
      <c r="CR43" s="63"/>
      <c r="CS43" s="61"/>
      <c r="CT43" s="61"/>
      <c r="CU43" s="61"/>
      <c r="CV43" s="61"/>
      <c r="CW43" s="61"/>
      <c r="CX43" s="417">
        <f t="shared" si="114"/>
        <v>0</v>
      </c>
      <c r="CY43" s="416">
        <f t="shared" si="115"/>
        <v>0</v>
      </c>
      <c r="CZ43" s="418">
        <f t="shared" si="116"/>
        <v>-800</v>
      </c>
      <c r="DA43" s="419">
        <f t="shared" si="117"/>
        <v>1</v>
      </c>
      <c r="DB43" s="64"/>
      <c r="DC43" s="62"/>
      <c r="DD43" s="62"/>
      <c r="DE43" s="62"/>
      <c r="DF43" s="62"/>
      <c r="DG43" s="62"/>
      <c r="DH43" s="420">
        <f t="shared" si="49"/>
        <v>0</v>
      </c>
      <c r="DI43" s="416">
        <f t="shared" si="50"/>
        <v>0</v>
      </c>
      <c r="DJ43" s="418">
        <f t="shared" si="68"/>
        <v>-800</v>
      </c>
      <c r="DK43" s="419">
        <f t="shared" si="51"/>
        <v>1</v>
      </c>
      <c r="DL43" s="420" t="str">
        <f t="shared" si="118"/>
        <v>x</v>
      </c>
      <c r="DM43" s="421" t="str">
        <f t="shared" si="119"/>
        <v>x</v>
      </c>
      <c r="DN43" s="420" t="str">
        <f t="shared" si="120"/>
        <v>x</v>
      </c>
      <c r="DO43" s="422" t="str">
        <f t="shared" si="121"/>
        <v>x</v>
      </c>
      <c r="DP43" s="404"/>
      <c r="DQ43" s="63"/>
      <c r="DR43" s="61"/>
      <c r="DS43" s="61"/>
      <c r="DT43" s="61"/>
      <c r="DU43" s="61"/>
      <c r="DV43" s="61"/>
      <c r="DW43" s="453">
        <f t="shared" si="122"/>
        <v>0</v>
      </c>
      <c r="DX43" s="452">
        <f t="shared" si="123"/>
        <v>0</v>
      </c>
      <c r="DY43" s="454">
        <f t="shared" si="124"/>
        <v>-800</v>
      </c>
      <c r="DZ43" s="455">
        <f t="shared" si="125"/>
        <v>1</v>
      </c>
      <c r="EA43" s="63"/>
      <c r="EB43" s="61"/>
      <c r="EC43" s="61"/>
      <c r="ED43" s="61"/>
      <c r="EE43" s="61"/>
      <c r="EF43" s="61"/>
      <c r="EG43" s="456">
        <f t="shared" si="126"/>
        <v>0</v>
      </c>
      <c r="EH43" s="452">
        <f t="shared" si="127"/>
        <v>0</v>
      </c>
      <c r="EI43" s="454">
        <f t="shared" si="128"/>
        <v>-800</v>
      </c>
      <c r="EJ43" s="455">
        <f t="shared" si="129"/>
        <v>1</v>
      </c>
      <c r="EK43" s="456" t="str">
        <f t="shared" si="130"/>
        <v>x</v>
      </c>
      <c r="EL43" s="457" t="str">
        <f t="shared" si="131"/>
        <v>x</v>
      </c>
      <c r="EM43" s="456" t="str">
        <f t="shared" si="132"/>
        <v>x</v>
      </c>
      <c r="EN43" s="458" t="str">
        <f t="shared" si="133"/>
        <v>x</v>
      </c>
      <c r="EO43" s="142" t="s">
        <v>152</v>
      </c>
    </row>
    <row r="44" spans="1:145" ht="12.75">
      <c r="A44" s="145">
        <f t="shared" si="69"/>
        <v>39</v>
      </c>
      <c r="B44" s="146">
        <v>39</v>
      </c>
      <c r="C44" s="170"/>
      <c r="D44" s="170"/>
      <c r="E44" s="170"/>
      <c r="I44" s="191">
        <f t="shared" si="70"/>
        <v>39</v>
      </c>
      <c r="J44" s="174">
        <f t="shared" si="71"/>
        <v>1000.039</v>
      </c>
      <c r="K44" s="191">
        <f t="shared" si="72"/>
        <v>39</v>
      </c>
      <c r="L44" s="174">
        <f t="shared" si="73"/>
        <v>1000.039</v>
      </c>
      <c r="M44" s="191">
        <f t="shared" si="74"/>
        <v>39</v>
      </c>
      <c r="N44" s="174">
        <f t="shared" si="75"/>
        <v>1000.039</v>
      </c>
      <c r="O44" s="191">
        <f t="shared" si="76"/>
        <v>39</v>
      </c>
      <c r="P44" s="174">
        <f t="shared" si="77"/>
        <v>1000.039</v>
      </c>
      <c r="W44" s="195" t="str">
        <f t="shared" si="78"/>
        <v>x</v>
      </c>
      <c r="X44" s="167" t="str">
        <f t="shared" si="79"/>
        <v>x</v>
      </c>
      <c r="Y44" s="195" t="str">
        <f t="shared" si="80"/>
        <v>x</v>
      </c>
      <c r="Z44" s="167" t="str">
        <f t="shared" si="81"/>
        <v>x</v>
      </c>
      <c r="AA44" s="195" t="str">
        <f t="shared" si="82"/>
        <v>x</v>
      </c>
      <c r="AB44" s="167" t="str">
        <f t="shared" si="83"/>
        <v>x</v>
      </c>
      <c r="AC44" s="195" t="str">
        <f t="shared" si="84"/>
        <v>x</v>
      </c>
      <c r="AD44" s="167" t="str">
        <f t="shared" si="85"/>
        <v>x</v>
      </c>
      <c r="AK44" s="174" t="str">
        <f t="shared" si="86"/>
        <v>x</v>
      </c>
      <c r="AL44" s="147" t="str">
        <f t="shared" si="87"/>
        <v>x</v>
      </c>
      <c r="AM44" s="1"/>
      <c r="AN44" s="1"/>
      <c r="AO44" s="1"/>
      <c r="AP44" s="1"/>
      <c r="AQ44" s="355" t="str">
        <f t="shared" si="88"/>
        <v>x</v>
      </c>
      <c r="AR44" s="105" t="str">
        <f t="shared" si="89"/>
        <v>x</v>
      </c>
      <c r="AS44" s="404"/>
      <c r="AT44" s="63"/>
      <c r="AU44" s="61"/>
      <c r="AV44" s="61"/>
      <c r="AW44" s="61"/>
      <c r="AX44" s="61"/>
      <c r="AY44" s="61"/>
      <c r="AZ44" s="400">
        <f t="shared" si="90"/>
        <v>0</v>
      </c>
      <c r="BA44" s="399">
        <f t="shared" si="91"/>
        <v>0</v>
      </c>
      <c r="BB44" s="366">
        <f t="shared" si="92"/>
        <v>-800</v>
      </c>
      <c r="BC44" s="401">
        <f t="shared" si="93"/>
        <v>1</v>
      </c>
      <c r="BD44" s="63"/>
      <c r="BE44" s="61"/>
      <c r="BF44" s="61"/>
      <c r="BG44" s="61"/>
      <c r="BH44" s="61"/>
      <c r="BI44" s="61"/>
      <c r="BJ44" s="354">
        <f t="shared" si="94"/>
        <v>0</v>
      </c>
      <c r="BK44" s="399">
        <f t="shared" si="95"/>
        <v>0</v>
      </c>
      <c r="BL44" s="366">
        <f t="shared" si="96"/>
        <v>-800</v>
      </c>
      <c r="BM44" s="401">
        <f t="shared" si="97"/>
        <v>1</v>
      </c>
      <c r="BN44" s="354" t="str">
        <f t="shared" si="98"/>
        <v>x</v>
      </c>
      <c r="BO44" s="402" t="str">
        <f t="shared" si="99"/>
        <v>x</v>
      </c>
      <c r="BP44" s="354" t="str">
        <f t="shared" si="100"/>
        <v>x</v>
      </c>
      <c r="BQ44" s="403" t="str">
        <f t="shared" si="101"/>
        <v>x</v>
      </c>
      <c r="BR44" s="404"/>
      <c r="BS44" s="63"/>
      <c r="BT44" s="61"/>
      <c r="BU44" s="61"/>
      <c r="BV44" s="61"/>
      <c r="BW44" s="61"/>
      <c r="BX44" s="61"/>
      <c r="BY44" s="408">
        <f t="shared" si="102"/>
        <v>0</v>
      </c>
      <c r="BZ44" s="407">
        <f t="shared" si="103"/>
        <v>0</v>
      </c>
      <c r="CA44" s="369">
        <f t="shared" si="104"/>
        <v>-800</v>
      </c>
      <c r="CB44" s="409">
        <f t="shared" si="105"/>
        <v>1</v>
      </c>
      <c r="CC44" s="63"/>
      <c r="CD44" s="61"/>
      <c r="CE44" s="61"/>
      <c r="CF44" s="61"/>
      <c r="CG44" s="61"/>
      <c r="CH44" s="61"/>
      <c r="CI44" s="410">
        <f t="shared" si="106"/>
        <v>0</v>
      </c>
      <c r="CJ44" s="407">
        <f t="shared" si="107"/>
        <v>0</v>
      </c>
      <c r="CK44" s="369">
        <f t="shared" si="108"/>
        <v>-800</v>
      </c>
      <c r="CL44" s="409">
        <f t="shared" si="109"/>
        <v>1</v>
      </c>
      <c r="CM44" s="410" t="str">
        <f t="shared" si="110"/>
        <v>x</v>
      </c>
      <c r="CN44" s="411" t="str">
        <f t="shared" si="111"/>
        <v>x</v>
      </c>
      <c r="CO44" s="410" t="str">
        <f t="shared" si="112"/>
        <v>x</v>
      </c>
      <c r="CP44" s="412" t="str">
        <f t="shared" si="113"/>
        <v>x</v>
      </c>
      <c r="CQ44" s="404"/>
      <c r="CR44" s="63"/>
      <c r="CS44" s="61"/>
      <c r="CT44" s="61"/>
      <c r="CU44" s="61"/>
      <c r="CV44" s="61"/>
      <c r="CW44" s="61"/>
      <c r="CX44" s="417">
        <f t="shared" si="114"/>
        <v>0</v>
      </c>
      <c r="CY44" s="416">
        <f t="shared" si="115"/>
        <v>0</v>
      </c>
      <c r="CZ44" s="418">
        <f t="shared" si="116"/>
        <v>-800</v>
      </c>
      <c r="DA44" s="419">
        <f t="shared" si="117"/>
        <v>1</v>
      </c>
      <c r="DB44" s="64"/>
      <c r="DC44" s="62"/>
      <c r="DD44" s="62"/>
      <c r="DE44" s="62"/>
      <c r="DF44" s="62"/>
      <c r="DG44" s="62"/>
      <c r="DH44" s="420">
        <f t="shared" si="49"/>
        <v>0</v>
      </c>
      <c r="DI44" s="416">
        <f t="shared" si="50"/>
        <v>0</v>
      </c>
      <c r="DJ44" s="418">
        <f t="shared" si="68"/>
        <v>-800</v>
      </c>
      <c r="DK44" s="419">
        <f t="shared" si="51"/>
        <v>1</v>
      </c>
      <c r="DL44" s="420" t="str">
        <f t="shared" si="118"/>
        <v>x</v>
      </c>
      <c r="DM44" s="421" t="str">
        <f t="shared" si="119"/>
        <v>x</v>
      </c>
      <c r="DN44" s="420" t="str">
        <f t="shared" si="120"/>
        <v>x</v>
      </c>
      <c r="DO44" s="422" t="str">
        <f t="shared" si="121"/>
        <v>x</v>
      </c>
      <c r="DP44" s="404"/>
      <c r="DQ44" s="63"/>
      <c r="DR44" s="61"/>
      <c r="DS44" s="61"/>
      <c r="DT44" s="61"/>
      <c r="DU44" s="61"/>
      <c r="DV44" s="61"/>
      <c r="DW44" s="453">
        <f t="shared" si="122"/>
        <v>0</v>
      </c>
      <c r="DX44" s="452">
        <f t="shared" si="123"/>
        <v>0</v>
      </c>
      <c r="DY44" s="454">
        <f t="shared" si="124"/>
        <v>-800</v>
      </c>
      <c r="DZ44" s="455">
        <f t="shared" si="125"/>
        <v>1</v>
      </c>
      <c r="EA44" s="63"/>
      <c r="EB44" s="61"/>
      <c r="EC44" s="61"/>
      <c r="ED44" s="61"/>
      <c r="EE44" s="61"/>
      <c r="EF44" s="61"/>
      <c r="EG44" s="456">
        <f t="shared" si="126"/>
        <v>0</v>
      </c>
      <c r="EH44" s="452">
        <f t="shared" si="127"/>
        <v>0</v>
      </c>
      <c r="EI44" s="454">
        <f t="shared" si="128"/>
        <v>-800</v>
      </c>
      <c r="EJ44" s="455">
        <f t="shared" si="129"/>
        <v>1</v>
      </c>
      <c r="EK44" s="456" t="str">
        <f t="shared" si="130"/>
        <v>x</v>
      </c>
      <c r="EL44" s="457" t="str">
        <f t="shared" si="131"/>
        <v>x</v>
      </c>
      <c r="EM44" s="456" t="str">
        <f t="shared" si="132"/>
        <v>x</v>
      </c>
      <c r="EN44" s="458" t="str">
        <f t="shared" si="133"/>
        <v>x</v>
      </c>
      <c r="EO44" s="142" t="s">
        <v>152</v>
      </c>
    </row>
    <row r="45" spans="1:145" ht="12.75">
      <c r="A45" s="145">
        <f t="shared" si="69"/>
        <v>40</v>
      </c>
      <c r="B45" s="146">
        <v>40</v>
      </c>
      <c r="C45" s="170"/>
      <c r="D45" s="170"/>
      <c r="E45" s="170"/>
      <c r="I45" s="191">
        <f t="shared" si="70"/>
        <v>40</v>
      </c>
      <c r="J45" s="174">
        <f t="shared" si="71"/>
        <v>1000.04</v>
      </c>
      <c r="K45" s="191">
        <f t="shared" si="72"/>
        <v>40</v>
      </c>
      <c r="L45" s="174">
        <f t="shared" si="73"/>
        <v>1000.04</v>
      </c>
      <c r="M45" s="191">
        <f t="shared" si="74"/>
        <v>40</v>
      </c>
      <c r="N45" s="174">
        <f t="shared" si="75"/>
        <v>1000.04</v>
      </c>
      <c r="O45" s="191">
        <f t="shared" si="76"/>
        <v>40</v>
      </c>
      <c r="P45" s="174">
        <f t="shared" si="77"/>
        <v>1000.04</v>
      </c>
      <c r="W45" s="195" t="str">
        <f t="shared" si="78"/>
        <v>x</v>
      </c>
      <c r="X45" s="167" t="str">
        <f t="shared" si="79"/>
        <v>x</v>
      </c>
      <c r="Y45" s="195" t="str">
        <f t="shared" si="80"/>
        <v>x</v>
      </c>
      <c r="Z45" s="167" t="str">
        <f t="shared" si="81"/>
        <v>x</v>
      </c>
      <c r="AA45" s="195" t="str">
        <f t="shared" si="82"/>
        <v>x</v>
      </c>
      <c r="AB45" s="167" t="str">
        <f t="shared" si="83"/>
        <v>x</v>
      </c>
      <c r="AC45" s="195" t="str">
        <f t="shared" si="84"/>
        <v>x</v>
      </c>
      <c r="AD45" s="167" t="str">
        <f t="shared" si="85"/>
        <v>x</v>
      </c>
      <c r="AK45" s="174" t="str">
        <f t="shared" si="86"/>
        <v>x</v>
      </c>
      <c r="AL45" s="147" t="str">
        <f t="shared" si="87"/>
        <v>x</v>
      </c>
      <c r="AM45" s="1"/>
      <c r="AN45" s="1"/>
      <c r="AO45" s="1"/>
      <c r="AP45" s="1"/>
      <c r="AQ45" s="355" t="str">
        <f t="shared" si="88"/>
        <v>x</v>
      </c>
      <c r="AR45" s="105" t="str">
        <f t="shared" si="89"/>
        <v>x</v>
      </c>
      <c r="AS45" s="404"/>
      <c r="AT45" s="63"/>
      <c r="AU45" s="61"/>
      <c r="AV45" s="61"/>
      <c r="AW45" s="61"/>
      <c r="AX45" s="61"/>
      <c r="AY45" s="61"/>
      <c r="AZ45" s="400">
        <f t="shared" si="90"/>
        <v>0</v>
      </c>
      <c r="BA45" s="399">
        <f t="shared" si="91"/>
        <v>0</v>
      </c>
      <c r="BB45" s="366">
        <f t="shared" si="92"/>
        <v>-800</v>
      </c>
      <c r="BC45" s="401">
        <f t="shared" si="93"/>
        <v>1</v>
      </c>
      <c r="BD45" s="63"/>
      <c r="BE45" s="61"/>
      <c r="BF45" s="61"/>
      <c r="BG45" s="61"/>
      <c r="BH45" s="61"/>
      <c r="BI45" s="61"/>
      <c r="BJ45" s="354">
        <f t="shared" si="94"/>
        <v>0</v>
      </c>
      <c r="BK45" s="399">
        <f t="shared" si="95"/>
        <v>0</v>
      </c>
      <c r="BL45" s="366">
        <f t="shared" si="96"/>
        <v>-800</v>
      </c>
      <c r="BM45" s="401">
        <f t="shared" si="97"/>
        <v>1</v>
      </c>
      <c r="BN45" s="354" t="str">
        <f t="shared" si="98"/>
        <v>x</v>
      </c>
      <c r="BO45" s="402" t="str">
        <f t="shared" si="99"/>
        <v>x</v>
      </c>
      <c r="BP45" s="354" t="str">
        <f t="shared" si="100"/>
        <v>x</v>
      </c>
      <c r="BQ45" s="403" t="str">
        <f t="shared" si="101"/>
        <v>x</v>
      </c>
      <c r="BR45" s="404"/>
      <c r="BS45" s="63"/>
      <c r="BT45" s="61"/>
      <c r="BU45" s="61"/>
      <c r="BV45" s="61"/>
      <c r="BW45" s="61"/>
      <c r="BX45" s="61"/>
      <c r="BY45" s="408">
        <f t="shared" si="102"/>
        <v>0</v>
      </c>
      <c r="BZ45" s="407">
        <f t="shared" si="103"/>
        <v>0</v>
      </c>
      <c r="CA45" s="369">
        <f t="shared" si="104"/>
        <v>-800</v>
      </c>
      <c r="CB45" s="409">
        <f t="shared" si="105"/>
        <v>1</v>
      </c>
      <c r="CC45" s="64"/>
      <c r="CD45" s="62"/>
      <c r="CE45" s="62"/>
      <c r="CF45" s="62"/>
      <c r="CG45" s="62"/>
      <c r="CH45" s="62"/>
      <c r="CI45" s="410">
        <f t="shared" si="106"/>
        <v>0</v>
      </c>
      <c r="CJ45" s="407">
        <f t="shared" si="107"/>
        <v>0</v>
      </c>
      <c r="CK45" s="369">
        <f t="shared" si="108"/>
        <v>-800</v>
      </c>
      <c r="CL45" s="409">
        <f t="shared" si="109"/>
        <v>1</v>
      </c>
      <c r="CM45" s="410" t="str">
        <f t="shared" si="110"/>
        <v>x</v>
      </c>
      <c r="CN45" s="411" t="str">
        <f t="shared" si="111"/>
        <v>x</v>
      </c>
      <c r="CO45" s="410" t="str">
        <f t="shared" si="112"/>
        <v>x</v>
      </c>
      <c r="CP45" s="412" t="str">
        <f t="shared" si="113"/>
        <v>x</v>
      </c>
      <c r="CQ45" s="404"/>
      <c r="CR45" s="63"/>
      <c r="CS45" s="61"/>
      <c r="CT45" s="61"/>
      <c r="CU45" s="61"/>
      <c r="CV45" s="61"/>
      <c r="CW45" s="61"/>
      <c r="CX45" s="417">
        <f t="shared" si="114"/>
        <v>0</v>
      </c>
      <c r="CY45" s="416">
        <f t="shared" si="115"/>
        <v>0</v>
      </c>
      <c r="CZ45" s="418">
        <f t="shared" si="116"/>
        <v>-800</v>
      </c>
      <c r="DA45" s="419">
        <f t="shared" si="117"/>
        <v>1</v>
      </c>
      <c r="DB45" s="64"/>
      <c r="DC45" s="62"/>
      <c r="DD45" s="62"/>
      <c r="DE45" s="62"/>
      <c r="DF45" s="62"/>
      <c r="DG45" s="62"/>
      <c r="DH45" s="420">
        <f t="shared" si="49"/>
        <v>0</v>
      </c>
      <c r="DI45" s="416">
        <f t="shared" si="50"/>
        <v>0</v>
      </c>
      <c r="DJ45" s="418">
        <f t="shared" si="68"/>
        <v>-800</v>
      </c>
      <c r="DK45" s="419">
        <f t="shared" si="51"/>
        <v>1</v>
      </c>
      <c r="DL45" s="420" t="str">
        <f t="shared" si="118"/>
        <v>x</v>
      </c>
      <c r="DM45" s="421" t="str">
        <f t="shared" si="119"/>
        <v>x</v>
      </c>
      <c r="DN45" s="420" t="str">
        <f t="shared" si="120"/>
        <v>x</v>
      </c>
      <c r="DO45" s="422" t="str">
        <f t="shared" si="121"/>
        <v>x</v>
      </c>
      <c r="DP45" s="404"/>
      <c r="DQ45" s="63"/>
      <c r="DR45" s="61"/>
      <c r="DS45" s="61"/>
      <c r="DT45" s="61"/>
      <c r="DU45" s="61"/>
      <c r="DV45" s="61"/>
      <c r="DW45" s="453">
        <f t="shared" si="122"/>
        <v>0</v>
      </c>
      <c r="DX45" s="452">
        <f t="shared" si="123"/>
        <v>0</v>
      </c>
      <c r="DY45" s="454">
        <f t="shared" si="124"/>
        <v>-800</v>
      </c>
      <c r="DZ45" s="455">
        <f t="shared" si="125"/>
        <v>1</v>
      </c>
      <c r="EA45" s="63"/>
      <c r="EB45" s="61"/>
      <c r="EC45" s="61"/>
      <c r="ED45" s="61"/>
      <c r="EE45" s="61"/>
      <c r="EF45" s="61"/>
      <c r="EG45" s="456">
        <f t="shared" si="126"/>
        <v>0</v>
      </c>
      <c r="EH45" s="452">
        <f t="shared" si="127"/>
        <v>0</v>
      </c>
      <c r="EI45" s="454">
        <f t="shared" si="128"/>
        <v>-800</v>
      </c>
      <c r="EJ45" s="455">
        <f t="shared" si="129"/>
        <v>1</v>
      </c>
      <c r="EK45" s="456" t="str">
        <f t="shared" si="130"/>
        <v>x</v>
      </c>
      <c r="EL45" s="457" t="str">
        <f t="shared" si="131"/>
        <v>x</v>
      </c>
      <c r="EM45" s="456" t="str">
        <f t="shared" si="132"/>
        <v>x</v>
      </c>
      <c r="EN45" s="458" t="str">
        <f t="shared" si="133"/>
        <v>x</v>
      </c>
      <c r="EO45" s="142" t="s">
        <v>152</v>
      </c>
    </row>
    <row r="46" spans="1:145" ht="12.75">
      <c r="A46" s="145">
        <f t="shared" si="69"/>
        <v>41</v>
      </c>
      <c r="B46" s="146">
        <v>41</v>
      </c>
      <c r="C46" s="170"/>
      <c r="D46" s="170"/>
      <c r="E46" s="170"/>
      <c r="I46" s="191">
        <f t="shared" si="70"/>
        <v>41</v>
      </c>
      <c r="J46" s="174">
        <f t="shared" si="71"/>
        <v>1000.041</v>
      </c>
      <c r="K46" s="191">
        <f t="shared" si="72"/>
        <v>41</v>
      </c>
      <c r="L46" s="174">
        <f t="shared" si="73"/>
        <v>1000.041</v>
      </c>
      <c r="M46" s="191">
        <f t="shared" si="74"/>
        <v>41</v>
      </c>
      <c r="N46" s="174">
        <f t="shared" si="75"/>
        <v>1000.041</v>
      </c>
      <c r="O46" s="191">
        <f t="shared" si="76"/>
        <v>41</v>
      </c>
      <c r="P46" s="174">
        <f t="shared" si="77"/>
        <v>1000.041</v>
      </c>
      <c r="W46" s="195" t="str">
        <f t="shared" si="78"/>
        <v>x</v>
      </c>
      <c r="X46" s="167" t="str">
        <f t="shared" si="79"/>
        <v>x</v>
      </c>
      <c r="Y46" s="195" t="str">
        <f t="shared" si="80"/>
        <v>x</v>
      </c>
      <c r="Z46" s="167" t="str">
        <f t="shared" si="81"/>
        <v>x</v>
      </c>
      <c r="AA46" s="195" t="str">
        <f t="shared" si="82"/>
        <v>x</v>
      </c>
      <c r="AB46" s="167" t="str">
        <f t="shared" si="83"/>
        <v>x</v>
      </c>
      <c r="AC46" s="195" t="str">
        <f t="shared" si="84"/>
        <v>x</v>
      </c>
      <c r="AD46" s="167" t="str">
        <f t="shared" si="85"/>
        <v>x</v>
      </c>
      <c r="AK46" s="174" t="str">
        <f t="shared" si="86"/>
        <v>x</v>
      </c>
      <c r="AL46" s="147" t="str">
        <f t="shared" si="87"/>
        <v>x</v>
      </c>
      <c r="AM46" s="1"/>
      <c r="AN46" s="1"/>
      <c r="AO46" s="1"/>
      <c r="AP46" s="1"/>
      <c r="AQ46" s="355" t="str">
        <f t="shared" si="88"/>
        <v>x</v>
      </c>
      <c r="AR46" s="105" t="str">
        <f t="shared" si="89"/>
        <v>x</v>
      </c>
      <c r="AS46" s="404"/>
      <c r="AT46" s="63"/>
      <c r="AU46" s="61"/>
      <c r="AV46" s="61"/>
      <c r="AW46" s="61"/>
      <c r="AX46" s="61"/>
      <c r="AY46" s="61"/>
      <c r="AZ46" s="400">
        <f t="shared" si="90"/>
        <v>0</v>
      </c>
      <c r="BA46" s="399">
        <f t="shared" si="91"/>
        <v>0</v>
      </c>
      <c r="BB46" s="366">
        <f t="shared" si="92"/>
        <v>-800</v>
      </c>
      <c r="BC46" s="401">
        <f t="shared" si="93"/>
        <v>1</v>
      </c>
      <c r="BD46" s="63"/>
      <c r="BE46" s="61"/>
      <c r="BF46" s="61"/>
      <c r="BG46" s="61"/>
      <c r="BH46" s="61"/>
      <c r="BI46" s="61"/>
      <c r="BJ46" s="354">
        <f t="shared" si="94"/>
        <v>0</v>
      </c>
      <c r="BK46" s="399">
        <f t="shared" si="95"/>
        <v>0</v>
      </c>
      <c r="BL46" s="366">
        <f t="shared" si="96"/>
        <v>-800</v>
      </c>
      <c r="BM46" s="401">
        <f t="shared" si="97"/>
        <v>1</v>
      </c>
      <c r="BN46" s="354" t="str">
        <f t="shared" si="98"/>
        <v>x</v>
      </c>
      <c r="BO46" s="402" t="str">
        <f t="shared" si="99"/>
        <v>x</v>
      </c>
      <c r="BP46" s="354" t="str">
        <f t="shared" si="100"/>
        <v>x</v>
      </c>
      <c r="BQ46" s="403" t="str">
        <f t="shared" si="101"/>
        <v>x</v>
      </c>
      <c r="BR46" s="404"/>
      <c r="BS46" s="63"/>
      <c r="BT46" s="61"/>
      <c r="BU46" s="61"/>
      <c r="BV46" s="61"/>
      <c r="BW46" s="61"/>
      <c r="BX46" s="61"/>
      <c r="BY46" s="408">
        <f t="shared" si="102"/>
        <v>0</v>
      </c>
      <c r="BZ46" s="407">
        <f t="shared" si="103"/>
        <v>0</v>
      </c>
      <c r="CA46" s="369">
        <f t="shared" si="104"/>
        <v>-800</v>
      </c>
      <c r="CB46" s="409">
        <f t="shared" si="105"/>
        <v>1</v>
      </c>
      <c r="CC46" s="63"/>
      <c r="CD46" s="61"/>
      <c r="CE46" s="61"/>
      <c r="CF46" s="61"/>
      <c r="CG46" s="61"/>
      <c r="CH46" s="61"/>
      <c r="CI46" s="410">
        <f t="shared" si="106"/>
        <v>0</v>
      </c>
      <c r="CJ46" s="407">
        <f t="shared" si="107"/>
        <v>0</v>
      </c>
      <c r="CK46" s="369">
        <f t="shared" si="108"/>
        <v>-800</v>
      </c>
      <c r="CL46" s="409">
        <f t="shared" si="109"/>
        <v>1</v>
      </c>
      <c r="CM46" s="410" t="str">
        <f t="shared" si="110"/>
        <v>x</v>
      </c>
      <c r="CN46" s="411" t="str">
        <f t="shared" si="111"/>
        <v>x</v>
      </c>
      <c r="CO46" s="410" t="str">
        <f t="shared" si="112"/>
        <v>x</v>
      </c>
      <c r="CP46" s="412" t="str">
        <f t="shared" si="113"/>
        <v>x</v>
      </c>
      <c r="CQ46" s="404"/>
      <c r="CR46" s="63"/>
      <c r="CS46" s="61"/>
      <c r="CT46" s="61"/>
      <c r="CU46" s="61"/>
      <c r="CV46" s="61"/>
      <c r="CW46" s="61"/>
      <c r="CX46" s="417">
        <f t="shared" si="114"/>
        <v>0</v>
      </c>
      <c r="CY46" s="416">
        <f t="shared" si="115"/>
        <v>0</v>
      </c>
      <c r="CZ46" s="418">
        <f t="shared" si="116"/>
        <v>-800</v>
      </c>
      <c r="DA46" s="419">
        <f t="shared" si="117"/>
        <v>1</v>
      </c>
      <c r="DB46" s="64"/>
      <c r="DC46" s="62"/>
      <c r="DD46" s="62"/>
      <c r="DE46" s="62"/>
      <c r="DF46" s="62"/>
      <c r="DG46" s="62"/>
      <c r="DH46" s="420">
        <f t="shared" si="49"/>
        <v>0</v>
      </c>
      <c r="DI46" s="416">
        <f t="shared" si="50"/>
        <v>0</v>
      </c>
      <c r="DJ46" s="418">
        <f t="shared" si="68"/>
        <v>-800</v>
      </c>
      <c r="DK46" s="419">
        <f t="shared" si="51"/>
        <v>1</v>
      </c>
      <c r="DL46" s="420" t="str">
        <f t="shared" si="118"/>
        <v>x</v>
      </c>
      <c r="DM46" s="421" t="str">
        <f t="shared" si="119"/>
        <v>x</v>
      </c>
      <c r="DN46" s="420" t="str">
        <f t="shared" si="120"/>
        <v>x</v>
      </c>
      <c r="DO46" s="422" t="str">
        <f t="shared" si="121"/>
        <v>x</v>
      </c>
      <c r="DP46" s="404"/>
      <c r="DQ46" s="63"/>
      <c r="DR46" s="61"/>
      <c r="DS46" s="61"/>
      <c r="DT46" s="61"/>
      <c r="DU46" s="61"/>
      <c r="DV46" s="61"/>
      <c r="DW46" s="453">
        <f t="shared" si="122"/>
        <v>0</v>
      </c>
      <c r="DX46" s="452">
        <f t="shared" si="123"/>
        <v>0</v>
      </c>
      <c r="DY46" s="454">
        <f t="shared" si="124"/>
        <v>-800</v>
      </c>
      <c r="DZ46" s="455">
        <f t="shared" si="125"/>
        <v>1</v>
      </c>
      <c r="EA46" s="63"/>
      <c r="EB46" s="61"/>
      <c r="EC46" s="61"/>
      <c r="ED46" s="61"/>
      <c r="EE46" s="61"/>
      <c r="EF46" s="61"/>
      <c r="EG46" s="456">
        <f t="shared" si="126"/>
        <v>0</v>
      </c>
      <c r="EH46" s="452">
        <f t="shared" si="127"/>
        <v>0</v>
      </c>
      <c r="EI46" s="454">
        <f t="shared" si="128"/>
        <v>-800</v>
      </c>
      <c r="EJ46" s="455">
        <f t="shared" si="129"/>
        <v>1</v>
      </c>
      <c r="EK46" s="456" t="str">
        <f t="shared" si="130"/>
        <v>x</v>
      </c>
      <c r="EL46" s="457" t="str">
        <f t="shared" si="131"/>
        <v>x</v>
      </c>
      <c r="EM46" s="456" t="str">
        <f t="shared" si="132"/>
        <v>x</v>
      </c>
      <c r="EN46" s="458" t="str">
        <f t="shared" si="133"/>
        <v>x</v>
      </c>
      <c r="EO46" s="142" t="s">
        <v>152</v>
      </c>
    </row>
    <row r="47" spans="1:145" ht="12.75">
      <c r="A47" s="145">
        <f t="shared" si="69"/>
        <v>42</v>
      </c>
      <c r="B47" s="146">
        <v>42</v>
      </c>
      <c r="C47" s="170"/>
      <c r="D47" s="170"/>
      <c r="E47" s="170"/>
      <c r="I47" s="191">
        <f t="shared" si="70"/>
        <v>42</v>
      </c>
      <c r="J47" s="174">
        <f t="shared" si="71"/>
        <v>1000.042</v>
      </c>
      <c r="K47" s="191">
        <f t="shared" si="72"/>
        <v>42</v>
      </c>
      <c r="L47" s="174">
        <f t="shared" si="73"/>
        <v>1000.042</v>
      </c>
      <c r="M47" s="191">
        <f t="shared" si="74"/>
        <v>42</v>
      </c>
      <c r="N47" s="174">
        <f t="shared" si="75"/>
        <v>1000.042</v>
      </c>
      <c r="O47" s="191">
        <f t="shared" si="76"/>
        <v>42</v>
      </c>
      <c r="P47" s="174">
        <f t="shared" si="77"/>
        <v>1000.042</v>
      </c>
      <c r="W47" s="195" t="str">
        <f t="shared" si="78"/>
        <v>x</v>
      </c>
      <c r="X47" s="167" t="str">
        <f t="shared" si="79"/>
        <v>x</v>
      </c>
      <c r="Y47" s="195" t="str">
        <f t="shared" si="80"/>
        <v>x</v>
      </c>
      <c r="Z47" s="167" t="str">
        <f t="shared" si="81"/>
        <v>x</v>
      </c>
      <c r="AA47" s="195" t="str">
        <f t="shared" si="82"/>
        <v>x</v>
      </c>
      <c r="AB47" s="167" t="str">
        <f t="shared" si="83"/>
        <v>x</v>
      </c>
      <c r="AC47" s="195" t="str">
        <f t="shared" si="84"/>
        <v>x</v>
      </c>
      <c r="AD47" s="167" t="str">
        <f t="shared" si="85"/>
        <v>x</v>
      </c>
      <c r="AK47" s="174" t="str">
        <f t="shared" si="86"/>
        <v>x</v>
      </c>
      <c r="AL47" s="147" t="str">
        <f t="shared" si="87"/>
        <v>x</v>
      </c>
      <c r="AM47" s="1"/>
      <c r="AN47" s="1"/>
      <c r="AO47" s="1"/>
      <c r="AP47" s="1"/>
      <c r="AQ47" s="355" t="str">
        <f t="shared" si="88"/>
        <v>x</v>
      </c>
      <c r="AR47" s="105" t="str">
        <f t="shared" si="89"/>
        <v>x</v>
      </c>
      <c r="AS47" s="404"/>
      <c r="AT47" s="63"/>
      <c r="AU47" s="61"/>
      <c r="AV47" s="61"/>
      <c r="AW47" s="61"/>
      <c r="AX47" s="61"/>
      <c r="AY47" s="61"/>
      <c r="AZ47" s="400">
        <f t="shared" si="90"/>
        <v>0</v>
      </c>
      <c r="BA47" s="399">
        <f t="shared" si="91"/>
        <v>0</v>
      </c>
      <c r="BB47" s="366">
        <f t="shared" si="92"/>
        <v>-800</v>
      </c>
      <c r="BC47" s="401">
        <f t="shared" si="93"/>
        <v>1</v>
      </c>
      <c r="BD47" s="63"/>
      <c r="BE47" s="61"/>
      <c r="BF47" s="61"/>
      <c r="BG47" s="61"/>
      <c r="BH47" s="61"/>
      <c r="BI47" s="61"/>
      <c r="BJ47" s="354">
        <f t="shared" si="94"/>
        <v>0</v>
      </c>
      <c r="BK47" s="399">
        <f t="shared" si="95"/>
        <v>0</v>
      </c>
      <c r="BL47" s="366">
        <f t="shared" si="96"/>
        <v>-800</v>
      </c>
      <c r="BM47" s="401">
        <f t="shared" si="97"/>
        <v>1</v>
      </c>
      <c r="BN47" s="354" t="str">
        <f t="shared" si="98"/>
        <v>x</v>
      </c>
      <c r="BO47" s="402" t="str">
        <f t="shared" si="99"/>
        <v>x</v>
      </c>
      <c r="BP47" s="354" t="str">
        <f t="shared" si="100"/>
        <v>x</v>
      </c>
      <c r="BQ47" s="403" t="str">
        <f t="shared" si="101"/>
        <v>x</v>
      </c>
      <c r="BR47" s="404"/>
      <c r="BS47" s="63"/>
      <c r="BT47" s="61"/>
      <c r="BU47" s="61"/>
      <c r="BV47" s="61"/>
      <c r="BW47" s="61"/>
      <c r="BX47" s="61"/>
      <c r="BY47" s="408">
        <f t="shared" si="102"/>
        <v>0</v>
      </c>
      <c r="BZ47" s="407">
        <f t="shared" si="103"/>
        <v>0</v>
      </c>
      <c r="CA47" s="369">
        <f t="shared" si="104"/>
        <v>-800</v>
      </c>
      <c r="CB47" s="409">
        <f t="shared" si="105"/>
        <v>1</v>
      </c>
      <c r="CC47" s="64"/>
      <c r="CD47" s="62"/>
      <c r="CE47" s="62"/>
      <c r="CF47" s="62"/>
      <c r="CG47" s="62"/>
      <c r="CH47" s="62"/>
      <c r="CI47" s="410">
        <f t="shared" si="106"/>
        <v>0</v>
      </c>
      <c r="CJ47" s="407">
        <f t="shared" si="107"/>
        <v>0</v>
      </c>
      <c r="CK47" s="369">
        <f t="shared" si="108"/>
        <v>-800</v>
      </c>
      <c r="CL47" s="409">
        <f t="shared" si="109"/>
        <v>1</v>
      </c>
      <c r="CM47" s="410" t="str">
        <f t="shared" si="110"/>
        <v>x</v>
      </c>
      <c r="CN47" s="411" t="str">
        <f t="shared" si="111"/>
        <v>x</v>
      </c>
      <c r="CO47" s="410" t="str">
        <f t="shared" si="112"/>
        <v>x</v>
      </c>
      <c r="CP47" s="412" t="str">
        <f t="shared" si="113"/>
        <v>x</v>
      </c>
      <c r="CQ47" s="404"/>
      <c r="CR47" s="63"/>
      <c r="CS47" s="61"/>
      <c r="CT47" s="61"/>
      <c r="CU47" s="61"/>
      <c r="CV47" s="61"/>
      <c r="CW47" s="61"/>
      <c r="CX47" s="417">
        <f t="shared" si="114"/>
        <v>0</v>
      </c>
      <c r="CY47" s="416">
        <f t="shared" si="115"/>
        <v>0</v>
      </c>
      <c r="CZ47" s="418">
        <f t="shared" si="116"/>
        <v>-800</v>
      </c>
      <c r="DA47" s="419">
        <f t="shared" si="117"/>
        <v>1</v>
      </c>
      <c r="DB47" s="64"/>
      <c r="DC47" s="62"/>
      <c r="DD47" s="62"/>
      <c r="DE47" s="62"/>
      <c r="DF47" s="62"/>
      <c r="DG47" s="62"/>
      <c r="DH47" s="420">
        <f t="shared" si="49"/>
        <v>0</v>
      </c>
      <c r="DI47" s="416">
        <f t="shared" si="50"/>
        <v>0</v>
      </c>
      <c r="DJ47" s="418">
        <f t="shared" si="68"/>
        <v>-800</v>
      </c>
      <c r="DK47" s="419">
        <f t="shared" si="51"/>
        <v>1</v>
      </c>
      <c r="DL47" s="420" t="str">
        <f t="shared" si="118"/>
        <v>x</v>
      </c>
      <c r="DM47" s="421" t="str">
        <f t="shared" si="119"/>
        <v>x</v>
      </c>
      <c r="DN47" s="420" t="str">
        <f t="shared" si="120"/>
        <v>x</v>
      </c>
      <c r="DO47" s="422" t="str">
        <f t="shared" si="121"/>
        <v>x</v>
      </c>
      <c r="DP47" s="404"/>
      <c r="DQ47" s="63"/>
      <c r="DR47" s="61"/>
      <c r="DS47" s="61"/>
      <c r="DT47" s="61"/>
      <c r="DU47" s="61"/>
      <c r="DV47" s="61"/>
      <c r="DW47" s="453">
        <f t="shared" si="122"/>
        <v>0</v>
      </c>
      <c r="DX47" s="452">
        <f t="shared" si="123"/>
        <v>0</v>
      </c>
      <c r="DY47" s="454">
        <f t="shared" si="124"/>
        <v>-800</v>
      </c>
      <c r="DZ47" s="455">
        <f t="shared" si="125"/>
        <v>1</v>
      </c>
      <c r="EA47" s="63"/>
      <c r="EB47" s="61"/>
      <c r="EC47" s="61"/>
      <c r="ED47" s="61"/>
      <c r="EE47" s="61"/>
      <c r="EF47" s="61"/>
      <c r="EG47" s="456">
        <f t="shared" si="126"/>
        <v>0</v>
      </c>
      <c r="EH47" s="452">
        <f t="shared" si="127"/>
        <v>0</v>
      </c>
      <c r="EI47" s="454">
        <f t="shared" si="128"/>
        <v>-800</v>
      </c>
      <c r="EJ47" s="455">
        <f t="shared" si="129"/>
        <v>1</v>
      </c>
      <c r="EK47" s="456" t="str">
        <f t="shared" si="130"/>
        <v>x</v>
      </c>
      <c r="EL47" s="457" t="str">
        <f t="shared" si="131"/>
        <v>x</v>
      </c>
      <c r="EM47" s="456" t="str">
        <f t="shared" si="132"/>
        <v>x</v>
      </c>
      <c r="EN47" s="458" t="str">
        <f t="shared" si="133"/>
        <v>x</v>
      </c>
      <c r="EO47" s="142" t="s">
        <v>152</v>
      </c>
    </row>
    <row r="48" spans="1:145" ht="12.75">
      <c r="A48" s="145">
        <f t="shared" si="69"/>
        <v>43</v>
      </c>
      <c r="B48" s="146">
        <v>43</v>
      </c>
      <c r="C48" s="170"/>
      <c r="D48" s="170"/>
      <c r="E48" s="170"/>
      <c r="I48" s="191">
        <f t="shared" si="70"/>
        <v>43</v>
      </c>
      <c r="J48" s="174">
        <f t="shared" si="71"/>
        <v>1000.043</v>
      </c>
      <c r="K48" s="191">
        <f t="shared" si="72"/>
        <v>43</v>
      </c>
      <c r="L48" s="174">
        <f t="shared" si="73"/>
        <v>1000.043</v>
      </c>
      <c r="M48" s="191">
        <f t="shared" si="74"/>
        <v>43</v>
      </c>
      <c r="N48" s="174">
        <f t="shared" si="75"/>
        <v>1000.043</v>
      </c>
      <c r="O48" s="191">
        <f t="shared" si="76"/>
        <v>43</v>
      </c>
      <c r="P48" s="174">
        <f t="shared" si="77"/>
        <v>1000.043</v>
      </c>
      <c r="W48" s="195" t="str">
        <f t="shared" si="78"/>
        <v>x</v>
      </c>
      <c r="X48" s="167" t="str">
        <f t="shared" si="79"/>
        <v>x</v>
      </c>
      <c r="Y48" s="195" t="str">
        <f t="shared" si="80"/>
        <v>x</v>
      </c>
      <c r="Z48" s="167" t="str">
        <f t="shared" si="81"/>
        <v>x</v>
      </c>
      <c r="AA48" s="195" t="str">
        <f t="shared" si="82"/>
        <v>x</v>
      </c>
      <c r="AB48" s="167" t="str">
        <f t="shared" si="83"/>
        <v>x</v>
      </c>
      <c r="AC48" s="195" t="str">
        <f t="shared" si="84"/>
        <v>x</v>
      </c>
      <c r="AD48" s="167" t="str">
        <f t="shared" si="85"/>
        <v>x</v>
      </c>
      <c r="AK48" s="174" t="str">
        <f t="shared" si="86"/>
        <v>x</v>
      </c>
      <c r="AL48" s="147" t="str">
        <f t="shared" si="87"/>
        <v>x</v>
      </c>
      <c r="AM48" s="1"/>
      <c r="AN48" s="1"/>
      <c r="AO48" s="1"/>
      <c r="AP48" s="1"/>
      <c r="AQ48" s="355" t="str">
        <f t="shared" si="88"/>
        <v>x</v>
      </c>
      <c r="AR48" s="105" t="str">
        <f t="shared" si="89"/>
        <v>x</v>
      </c>
      <c r="AS48" s="404"/>
      <c r="AT48" s="63"/>
      <c r="AU48" s="61"/>
      <c r="AV48" s="61"/>
      <c r="AW48" s="61"/>
      <c r="AX48" s="61"/>
      <c r="AY48" s="61"/>
      <c r="AZ48" s="400">
        <f t="shared" si="90"/>
        <v>0</v>
      </c>
      <c r="BA48" s="399">
        <f t="shared" si="91"/>
        <v>0</v>
      </c>
      <c r="BB48" s="366">
        <f t="shared" si="92"/>
        <v>-800</v>
      </c>
      <c r="BC48" s="401">
        <f t="shared" si="93"/>
        <v>1</v>
      </c>
      <c r="BD48" s="63"/>
      <c r="BE48" s="61"/>
      <c r="BF48" s="61"/>
      <c r="BG48" s="61"/>
      <c r="BH48" s="61"/>
      <c r="BI48" s="61"/>
      <c r="BJ48" s="354">
        <f t="shared" si="94"/>
        <v>0</v>
      </c>
      <c r="BK48" s="399">
        <f t="shared" si="95"/>
        <v>0</v>
      </c>
      <c r="BL48" s="366">
        <f t="shared" si="96"/>
        <v>-800</v>
      </c>
      <c r="BM48" s="401">
        <f t="shared" si="97"/>
        <v>1</v>
      </c>
      <c r="BN48" s="354" t="str">
        <f t="shared" si="98"/>
        <v>x</v>
      </c>
      <c r="BO48" s="402" t="str">
        <f t="shared" si="99"/>
        <v>x</v>
      </c>
      <c r="BP48" s="354" t="str">
        <f t="shared" si="100"/>
        <v>x</v>
      </c>
      <c r="BQ48" s="403" t="str">
        <f t="shared" si="101"/>
        <v>x</v>
      </c>
      <c r="BR48" s="404"/>
      <c r="BS48" s="63"/>
      <c r="BT48" s="61"/>
      <c r="BU48" s="61"/>
      <c r="BV48" s="61"/>
      <c r="BW48" s="61"/>
      <c r="BX48" s="61"/>
      <c r="BY48" s="408">
        <f t="shared" si="102"/>
        <v>0</v>
      </c>
      <c r="BZ48" s="407">
        <f t="shared" si="103"/>
        <v>0</v>
      </c>
      <c r="CA48" s="369">
        <f t="shared" si="104"/>
        <v>-800</v>
      </c>
      <c r="CB48" s="409">
        <f t="shared" si="105"/>
        <v>1</v>
      </c>
      <c r="CC48" s="64"/>
      <c r="CD48" s="62"/>
      <c r="CE48" s="62"/>
      <c r="CF48" s="62"/>
      <c r="CG48" s="62"/>
      <c r="CH48" s="62"/>
      <c r="CI48" s="410">
        <f t="shared" si="106"/>
        <v>0</v>
      </c>
      <c r="CJ48" s="407">
        <f t="shared" si="107"/>
        <v>0</v>
      </c>
      <c r="CK48" s="369">
        <f t="shared" si="108"/>
        <v>-800</v>
      </c>
      <c r="CL48" s="409">
        <f t="shared" si="109"/>
        <v>1</v>
      </c>
      <c r="CM48" s="410" t="str">
        <f t="shared" si="110"/>
        <v>x</v>
      </c>
      <c r="CN48" s="411" t="str">
        <f t="shared" si="111"/>
        <v>x</v>
      </c>
      <c r="CO48" s="410" t="str">
        <f t="shared" si="112"/>
        <v>x</v>
      </c>
      <c r="CP48" s="412" t="str">
        <f t="shared" si="113"/>
        <v>x</v>
      </c>
      <c r="CQ48" s="404"/>
      <c r="CR48" s="63"/>
      <c r="CS48" s="61"/>
      <c r="CT48" s="61"/>
      <c r="CU48" s="61"/>
      <c r="CV48" s="61"/>
      <c r="CW48" s="61"/>
      <c r="CX48" s="417">
        <f t="shared" si="114"/>
        <v>0</v>
      </c>
      <c r="CY48" s="416">
        <f t="shared" si="115"/>
        <v>0</v>
      </c>
      <c r="CZ48" s="418">
        <f t="shared" si="116"/>
        <v>-800</v>
      </c>
      <c r="DA48" s="419">
        <f t="shared" si="117"/>
        <v>1</v>
      </c>
      <c r="DB48" s="64"/>
      <c r="DC48" s="62"/>
      <c r="DD48" s="62"/>
      <c r="DE48" s="62"/>
      <c r="DF48" s="62"/>
      <c r="DG48" s="62"/>
      <c r="DH48" s="420">
        <f t="shared" si="49"/>
        <v>0</v>
      </c>
      <c r="DI48" s="416">
        <f t="shared" si="50"/>
        <v>0</v>
      </c>
      <c r="DJ48" s="418">
        <f t="shared" si="68"/>
        <v>-800</v>
      </c>
      <c r="DK48" s="419">
        <f t="shared" si="51"/>
        <v>1</v>
      </c>
      <c r="DL48" s="420" t="str">
        <f t="shared" si="118"/>
        <v>x</v>
      </c>
      <c r="DM48" s="421" t="str">
        <f t="shared" si="119"/>
        <v>x</v>
      </c>
      <c r="DN48" s="420" t="str">
        <f t="shared" si="120"/>
        <v>x</v>
      </c>
      <c r="DO48" s="422" t="str">
        <f t="shared" si="121"/>
        <v>x</v>
      </c>
      <c r="DP48" s="404"/>
      <c r="DQ48" s="63"/>
      <c r="DR48" s="61"/>
      <c r="DS48" s="61"/>
      <c r="DT48" s="61"/>
      <c r="DU48" s="61"/>
      <c r="DV48" s="61"/>
      <c r="DW48" s="453">
        <f t="shared" si="122"/>
        <v>0</v>
      </c>
      <c r="DX48" s="452">
        <f t="shared" si="123"/>
        <v>0</v>
      </c>
      <c r="DY48" s="454">
        <f t="shared" si="124"/>
        <v>-800</v>
      </c>
      <c r="DZ48" s="455">
        <f t="shared" si="125"/>
        <v>1</v>
      </c>
      <c r="EA48" s="63"/>
      <c r="EB48" s="61"/>
      <c r="EC48" s="61"/>
      <c r="ED48" s="61"/>
      <c r="EE48" s="61"/>
      <c r="EF48" s="61"/>
      <c r="EG48" s="456">
        <f t="shared" si="126"/>
        <v>0</v>
      </c>
      <c r="EH48" s="452">
        <f t="shared" si="127"/>
        <v>0</v>
      </c>
      <c r="EI48" s="454">
        <f t="shared" si="128"/>
        <v>-800</v>
      </c>
      <c r="EJ48" s="455">
        <f t="shared" si="129"/>
        <v>1</v>
      </c>
      <c r="EK48" s="456" t="str">
        <f t="shared" si="130"/>
        <v>x</v>
      </c>
      <c r="EL48" s="457" t="str">
        <f t="shared" si="131"/>
        <v>x</v>
      </c>
      <c r="EM48" s="456" t="str">
        <f t="shared" si="132"/>
        <v>x</v>
      </c>
      <c r="EN48" s="458" t="str">
        <f t="shared" si="133"/>
        <v>x</v>
      </c>
      <c r="EO48" s="142" t="s">
        <v>152</v>
      </c>
    </row>
    <row r="49" spans="1:145" ht="12.75">
      <c r="A49" s="145">
        <f t="shared" si="69"/>
        <v>44</v>
      </c>
      <c r="B49" s="146">
        <v>44</v>
      </c>
      <c r="C49" s="170"/>
      <c r="D49" s="170"/>
      <c r="E49" s="170"/>
      <c r="I49" s="191">
        <f t="shared" si="70"/>
        <v>44</v>
      </c>
      <c r="J49" s="174">
        <f t="shared" si="71"/>
        <v>1000.044</v>
      </c>
      <c r="K49" s="191">
        <f t="shared" si="72"/>
        <v>44</v>
      </c>
      <c r="L49" s="174">
        <f t="shared" si="73"/>
        <v>1000.044</v>
      </c>
      <c r="M49" s="191">
        <f t="shared" si="74"/>
        <v>44</v>
      </c>
      <c r="N49" s="174">
        <f t="shared" si="75"/>
        <v>1000.044</v>
      </c>
      <c r="O49" s="191">
        <f t="shared" si="76"/>
        <v>44</v>
      </c>
      <c r="P49" s="174">
        <f t="shared" si="77"/>
        <v>1000.044</v>
      </c>
      <c r="W49" s="195" t="str">
        <f t="shared" si="78"/>
        <v>x</v>
      </c>
      <c r="X49" s="167" t="str">
        <f t="shared" si="79"/>
        <v>x</v>
      </c>
      <c r="Y49" s="195" t="str">
        <f t="shared" si="80"/>
        <v>x</v>
      </c>
      <c r="Z49" s="167" t="str">
        <f t="shared" si="81"/>
        <v>x</v>
      </c>
      <c r="AA49" s="195" t="str">
        <f t="shared" si="82"/>
        <v>x</v>
      </c>
      <c r="AB49" s="167" t="str">
        <f t="shared" si="83"/>
        <v>x</v>
      </c>
      <c r="AC49" s="195" t="str">
        <f t="shared" si="84"/>
        <v>x</v>
      </c>
      <c r="AD49" s="167" t="str">
        <f t="shared" si="85"/>
        <v>x</v>
      </c>
      <c r="AK49" s="174" t="str">
        <f t="shared" si="86"/>
        <v>x</v>
      </c>
      <c r="AL49" s="147" t="str">
        <f t="shared" si="87"/>
        <v>x</v>
      </c>
      <c r="AM49" s="1"/>
      <c r="AN49" s="1"/>
      <c r="AO49" s="1"/>
      <c r="AP49" s="1"/>
      <c r="AQ49" s="355" t="str">
        <f t="shared" si="88"/>
        <v>x</v>
      </c>
      <c r="AR49" s="105" t="str">
        <f t="shared" si="89"/>
        <v>x</v>
      </c>
      <c r="AS49" s="404"/>
      <c r="AT49" s="63"/>
      <c r="AU49" s="61"/>
      <c r="AV49" s="61"/>
      <c r="AW49" s="61"/>
      <c r="AX49" s="61"/>
      <c r="AY49" s="61"/>
      <c r="AZ49" s="400">
        <f t="shared" si="90"/>
        <v>0</v>
      </c>
      <c r="BA49" s="399">
        <f t="shared" si="91"/>
        <v>0</v>
      </c>
      <c r="BB49" s="366">
        <f t="shared" si="92"/>
        <v>-800</v>
      </c>
      <c r="BC49" s="401">
        <f t="shared" si="93"/>
        <v>1</v>
      </c>
      <c r="BD49" s="63"/>
      <c r="BE49" s="61"/>
      <c r="BF49" s="61"/>
      <c r="BG49" s="61"/>
      <c r="BH49" s="61"/>
      <c r="BI49" s="61"/>
      <c r="BJ49" s="354">
        <f t="shared" si="94"/>
        <v>0</v>
      </c>
      <c r="BK49" s="399">
        <f t="shared" si="95"/>
        <v>0</v>
      </c>
      <c r="BL49" s="366">
        <f t="shared" si="96"/>
        <v>-800</v>
      </c>
      <c r="BM49" s="401">
        <f t="shared" si="97"/>
        <v>1</v>
      </c>
      <c r="BN49" s="354" t="str">
        <f t="shared" si="98"/>
        <v>x</v>
      </c>
      <c r="BO49" s="402" t="str">
        <f t="shared" si="99"/>
        <v>x</v>
      </c>
      <c r="BP49" s="354" t="str">
        <f t="shared" si="100"/>
        <v>x</v>
      </c>
      <c r="BQ49" s="403" t="str">
        <f t="shared" si="101"/>
        <v>x</v>
      </c>
      <c r="BR49" s="404"/>
      <c r="BS49" s="63"/>
      <c r="BT49" s="61"/>
      <c r="BU49" s="61"/>
      <c r="BV49" s="61"/>
      <c r="BW49" s="61"/>
      <c r="BX49" s="61"/>
      <c r="BY49" s="408">
        <f t="shared" si="102"/>
        <v>0</v>
      </c>
      <c r="BZ49" s="407">
        <f t="shared" si="103"/>
        <v>0</v>
      </c>
      <c r="CA49" s="369">
        <f t="shared" si="104"/>
        <v>-800</v>
      </c>
      <c r="CB49" s="409">
        <f t="shared" si="105"/>
        <v>1</v>
      </c>
      <c r="CC49" s="63"/>
      <c r="CD49" s="61"/>
      <c r="CE49" s="61"/>
      <c r="CF49" s="61"/>
      <c r="CG49" s="61"/>
      <c r="CH49" s="61"/>
      <c r="CI49" s="410">
        <f t="shared" si="106"/>
        <v>0</v>
      </c>
      <c r="CJ49" s="407">
        <f t="shared" si="107"/>
        <v>0</v>
      </c>
      <c r="CK49" s="369">
        <f t="shared" si="108"/>
        <v>-800</v>
      </c>
      <c r="CL49" s="409">
        <f t="shared" si="109"/>
        <v>1</v>
      </c>
      <c r="CM49" s="410" t="str">
        <f t="shared" si="110"/>
        <v>x</v>
      </c>
      <c r="CN49" s="411" t="str">
        <f t="shared" si="111"/>
        <v>x</v>
      </c>
      <c r="CO49" s="410" t="str">
        <f t="shared" si="112"/>
        <v>x</v>
      </c>
      <c r="CP49" s="412" t="str">
        <f t="shared" si="113"/>
        <v>x</v>
      </c>
      <c r="CQ49" s="404"/>
      <c r="CR49" s="63"/>
      <c r="CS49" s="61"/>
      <c r="CT49" s="61"/>
      <c r="CU49" s="61"/>
      <c r="CV49" s="61"/>
      <c r="CW49" s="61"/>
      <c r="CX49" s="417">
        <f t="shared" si="114"/>
        <v>0</v>
      </c>
      <c r="CY49" s="416">
        <f t="shared" si="115"/>
        <v>0</v>
      </c>
      <c r="CZ49" s="418">
        <f t="shared" si="116"/>
        <v>-800</v>
      </c>
      <c r="DA49" s="419">
        <f t="shared" si="117"/>
        <v>1</v>
      </c>
      <c r="DB49" s="64"/>
      <c r="DC49" s="62"/>
      <c r="DD49" s="62"/>
      <c r="DE49" s="62"/>
      <c r="DF49" s="62"/>
      <c r="DG49" s="62"/>
      <c r="DH49" s="420">
        <f t="shared" si="49"/>
        <v>0</v>
      </c>
      <c r="DI49" s="416">
        <f t="shared" si="50"/>
        <v>0</v>
      </c>
      <c r="DJ49" s="418">
        <f t="shared" si="68"/>
        <v>-800</v>
      </c>
      <c r="DK49" s="419">
        <f t="shared" si="51"/>
        <v>1</v>
      </c>
      <c r="DL49" s="420" t="str">
        <f t="shared" si="118"/>
        <v>x</v>
      </c>
      <c r="DM49" s="421" t="str">
        <f t="shared" si="119"/>
        <v>x</v>
      </c>
      <c r="DN49" s="420" t="str">
        <f t="shared" si="120"/>
        <v>x</v>
      </c>
      <c r="DO49" s="422" t="str">
        <f t="shared" si="121"/>
        <v>x</v>
      </c>
      <c r="DP49" s="404"/>
      <c r="DQ49" s="63"/>
      <c r="DR49" s="61"/>
      <c r="DS49" s="61"/>
      <c r="DT49" s="61"/>
      <c r="DU49" s="61"/>
      <c r="DV49" s="61"/>
      <c r="DW49" s="453">
        <f t="shared" si="122"/>
        <v>0</v>
      </c>
      <c r="DX49" s="452">
        <f t="shared" si="123"/>
        <v>0</v>
      </c>
      <c r="DY49" s="454">
        <f t="shared" si="124"/>
        <v>-800</v>
      </c>
      <c r="DZ49" s="455">
        <f t="shared" si="125"/>
        <v>1</v>
      </c>
      <c r="EA49" s="63"/>
      <c r="EB49" s="61"/>
      <c r="EC49" s="61"/>
      <c r="ED49" s="61"/>
      <c r="EE49" s="61"/>
      <c r="EF49" s="61"/>
      <c r="EG49" s="456">
        <f t="shared" si="126"/>
        <v>0</v>
      </c>
      <c r="EH49" s="452">
        <f t="shared" si="127"/>
        <v>0</v>
      </c>
      <c r="EI49" s="454">
        <f t="shared" si="128"/>
        <v>-800</v>
      </c>
      <c r="EJ49" s="455">
        <f t="shared" si="129"/>
        <v>1</v>
      </c>
      <c r="EK49" s="456" t="str">
        <f t="shared" si="130"/>
        <v>x</v>
      </c>
      <c r="EL49" s="457" t="str">
        <f t="shared" si="131"/>
        <v>x</v>
      </c>
      <c r="EM49" s="456" t="str">
        <f t="shared" si="132"/>
        <v>x</v>
      </c>
      <c r="EN49" s="458" t="str">
        <f t="shared" si="133"/>
        <v>x</v>
      </c>
      <c r="EO49" s="142" t="s">
        <v>152</v>
      </c>
    </row>
    <row r="50" spans="1:145" ht="12.75">
      <c r="A50" s="145">
        <f t="shared" si="69"/>
        <v>45</v>
      </c>
      <c r="B50" s="146">
        <v>45</v>
      </c>
      <c r="C50" s="170"/>
      <c r="D50" s="170"/>
      <c r="E50" s="170"/>
      <c r="I50" s="191">
        <f t="shared" si="70"/>
        <v>45</v>
      </c>
      <c r="J50" s="174">
        <f t="shared" si="71"/>
        <v>1000.045</v>
      </c>
      <c r="K50" s="191">
        <f t="shared" si="72"/>
        <v>45</v>
      </c>
      <c r="L50" s="174">
        <f t="shared" si="73"/>
        <v>1000.045</v>
      </c>
      <c r="M50" s="191">
        <f t="shared" si="74"/>
        <v>45</v>
      </c>
      <c r="N50" s="174">
        <f t="shared" si="75"/>
        <v>1000.045</v>
      </c>
      <c r="O50" s="191">
        <f t="shared" si="76"/>
        <v>45</v>
      </c>
      <c r="P50" s="174">
        <f t="shared" si="77"/>
        <v>1000.045</v>
      </c>
      <c r="W50" s="195" t="str">
        <f t="shared" si="78"/>
        <v>x</v>
      </c>
      <c r="X50" s="167" t="str">
        <f t="shared" si="79"/>
        <v>x</v>
      </c>
      <c r="Y50" s="195" t="str">
        <f t="shared" si="80"/>
        <v>x</v>
      </c>
      <c r="Z50" s="167" t="str">
        <f t="shared" si="81"/>
        <v>x</v>
      </c>
      <c r="AA50" s="195" t="str">
        <f t="shared" si="82"/>
        <v>x</v>
      </c>
      <c r="AB50" s="167" t="str">
        <f t="shared" si="83"/>
        <v>x</v>
      </c>
      <c r="AC50" s="195" t="str">
        <f t="shared" si="84"/>
        <v>x</v>
      </c>
      <c r="AD50" s="167" t="str">
        <f t="shared" si="85"/>
        <v>x</v>
      </c>
      <c r="AK50" s="174" t="str">
        <f t="shared" si="86"/>
        <v>x</v>
      </c>
      <c r="AL50" s="147" t="str">
        <f t="shared" si="87"/>
        <v>x</v>
      </c>
      <c r="AM50" s="1"/>
      <c r="AN50" s="1"/>
      <c r="AO50" s="1"/>
      <c r="AP50" s="1"/>
      <c r="AQ50" s="355" t="str">
        <f t="shared" si="88"/>
        <v>x</v>
      </c>
      <c r="AR50" s="105" t="str">
        <f t="shared" si="89"/>
        <v>x</v>
      </c>
      <c r="AS50" s="404"/>
      <c r="AT50" s="63"/>
      <c r="AU50" s="61"/>
      <c r="AV50" s="61"/>
      <c r="AW50" s="61"/>
      <c r="AX50" s="61"/>
      <c r="AY50" s="61"/>
      <c r="AZ50" s="400">
        <f t="shared" si="90"/>
        <v>0</v>
      </c>
      <c r="BA50" s="399">
        <f t="shared" si="91"/>
        <v>0</v>
      </c>
      <c r="BB50" s="366">
        <f t="shared" si="92"/>
        <v>-800</v>
      </c>
      <c r="BC50" s="401">
        <f t="shared" si="93"/>
        <v>1</v>
      </c>
      <c r="BD50" s="63"/>
      <c r="BE50" s="61"/>
      <c r="BF50" s="61"/>
      <c r="BG50" s="61"/>
      <c r="BH50" s="61"/>
      <c r="BI50" s="61"/>
      <c r="BJ50" s="354">
        <f t="shared" si="94"/>
        <v>0</v>
      </c>
      <c r="BK50" s="399">
        <f t="shared" si="95"/>
        <v>0</v>
      </c>
      <c r="BL50" s="366">
        <f t="shared" si="96"/>
        <v>-800</v>
      </c>
      <c r="BM50" s="401">
        <f t="shared" si="97"/>
        <v>1</v>
      </c>
      <c r="BN50" s="354" t="str">
        <f t="shared" si="98"/>
        <v>x</v>
      </c>
      <c r="BO50" s="402" t="str">
        <f t="shared" si="99"/>
        <v>x</v>
      </c>
      <c r="BP50" s="354" t="str">
        <f t="shared" si="100"/>
        <v>x</v>
      </c>
      <c r="BQ50" s="403" t="str">
        <f t="shared" si="101"/>
        <v>x</v>
      </c>
      <c r="BR50" s="404"/>
      <c r="BS50" s="63"/>
      <c r="BT50" s="61"/>
      <c r="BU50" s="61"/>
      <c r="BV50" s="61"/>
      <c r="BW50" s="61"/>
      <c r="BX50" s="61"/>
      <c r="BY50" s="408">
        <f t="shared" si="102"/>
        <v>0</v>
      </c>
      <c r="BZ50" s="407">
        <f t="shared" si="103"/>
        <v>0</v>
      </c>
      <c r="CA50" s="369">
        <f t="shared" si="104"/>
        <v>-800</v>
      </c>
      <c r="CB50" s="409">
        <f t="shared" si="105"/>
        <v>1</v>
      </c>
      <c r="CC50" s="63"/>
      <c r="CD50" s="61"/>
      <c r="CE50" s="61"/>
      <c r="CF50" s="61"/>
      <c r="CG50" s="61"/>
      <c r="CH50" s="61"/>
      <c r="CI50" s="410">
        <f t="shared" si="106"/>
        <v>0</v>
      </c>
      <c r="CJ50" s="407">
        <f t="shared" si="107"/>
        <v>0</v>
      </c>
      <c r="CK50" s="369">
        <f t="shared" si="108"/>
        <v>-800</v>
      </c>
      <c r="CL50" s="409">
        <f t="shared" si="109"/>
        <v>1</v>
      </c>
      <c r="CM50" s="410" t="str">
        <f t="shared" si="110"/>
        <v>x</v>
      </c>
      <c r="CN50" s="411" t="str">
        <f t="shared" si="111"/>
        <v>x</v>
      </c>
      <c r="CO50" s="410" t="str">
        <f t="shared" si="112"/>
        <v>x</v>
      </c>
      <c r="CP50" s="412" t="str">
        <f t="shared" si="113"/>
        <v>x</v>
      </c>
      <c r="CQ50" s="404"/>
      <c r="CR50" s="63"/>
      <c r="CS50" s="61"/>
      <c r="CT50" s="61"/>
      <c r="CU50" s="61"/>
      <c r="CV50" s="61"/>
      <c r="CW50" s="61"/>
      <c r="CX50" s="417">
        <f t="shared" si="114"/>
        <v>0</v>
      </c>
      <c r="CY50" s="416">
        <f t="shared" si="115"/>
        <v>0</v>
      </c>
      <c r="CZ50" s="418">
        <f t="shared" si="116"/>
        <v>-800</v>
      </c>
      <c r="DA50" s="419">
        <f t="shared" si="117"/>
        <v>1</v>
      </c>
      <c r="DB50" s="64"/>
      <c r="DC50" s="62"/>
      <c r="DD50" s="62"/>
      <c r="DE50" s="62"/>
      <c r="DF50" s="62"/>
      <c r="DG50" s="62"/>
      <c r="DH50" s="420">
        <f t="shared" si="49"/>
        <v>0</v>
      </c>
      <c r="DI50" s="416">
        <f t="shared" si="50"/>
        <v>0</v>
      </c>
      <c r="DJ50" s="418">
        <f t="shared" si="68"/>
        <v>-800</v>
      </c>
      <c r="DK50" s="419">
        <f t="shared" si="51"/>
        <v>1</v>
      </c>
      <c r="DL50" s="420" t="str">
        <f t="shared" si="118"/>
        <v>x</v>
      </c>
      <c r="DM50" s="421" t="str">
        <f t="shared" si="119"/>
        <v>x</v>
      </c>
      <c r="DN50" s="420" t="str">
        <f t="shared" si="120"/>
        <v>x</v>
      </c>
      <c r="DO50" s="422" t="str">
        <f t="shared" si="121"/>
        <v>x</v>
      </c>
      <c r="DP50" s="404"/>
      <c r="DQ50" s="63"/>
      <c r="DR50" s="61"/>
      <c r="DS50" s="61"/>
      <c r="DT50" s="61"/>
      <c r="DU50" s="61"/>
      <c r="DV50" s="61"/>
      <c r="DW50" s="453">
        <f t="shared" si="122"/>
        <v>0</v>
      </c>
      <c r="DX50" s="452">
        <f t="shared" si="123"/>
        <v>0</v>
      </c>
      <c r="DY50" s="454">
        <f t="shared" si="124"/>
        <v>-800</v>
      </c>
      <c r="DZ50" s="455">
        <f t="shared" si="125"/>
        <v>1</v>
      </c>
      <c r="EA50" s="63"/>
      <c r="EB50" s="61"/>
      <c r="EC50" s="61"/>
      <c r="ED50" s="61"/>
      <c r="EE50" s="61"/>
      <c r="EF50" s="61"/>
      <c r="EG50" s="456">
        <f t="shared" si="126"/>
        <v>0</v>
      </c>
      <c r="EH50" s="452">
        <f t="shared" si="127"/>
        <v>0</v>
      </c>
      <c r="EI50" s="454">
        <f t="shared" si="128"/>
        <v>-800</v>
      </c>
      <c r="EJ50" s="455">
        <f t="shared" si="129"/>
        <v>1</v>
      </c>
      <c r="EK50" s="456" t="str">
        <f t="shared" si="130"/>
        <v>x</v>
      </c>
      <c r="EL50" s="457" t="str">
        <f t="shared" si="131"/>
        <v>x</v>
      </c>
      <c r="EM50" s="456" t="str">
        <f t="shared" si="132"/>
        <v>x</v>
      </c>
      <c r="EN50" s="458" t="str">
        <f t="shared" si="133"/>
        <v>x</v>
      </c>
      <c r="EO50" s="142" t="s">
        <v>152</v>
      </c>
    </row>
    <row r="51" spans="1:145" ht="12.75">
      <c r="A51" s="145">
        <f t="shared" si="69"/>
        <v>46</v>
      </c>
      <c r="B51" s="146">
        <v>46</v>
      </c>
      <c r="C51" s="170"/>
      <c r="D51" s="170"/>
      <c r="E51" s="170"/>
      <c r="I51" s="191">
        <f t="shared" si="70"/>
        <v>46</v>
      </c>
      <c r="J51" s="174">
        <f t="shared" si="71"/>
        <v>1000.046</v>
      </c>
      <c r="K51" s="191">
        <f t="shared" si="72"/>
        <v>46</v>
      </c>
      <c r="L51" s="174">
        <f t="shared" si="73"/>
        <v>1000.046</v>
      </c>
      <c r="M51" s="191">
        <f t="shared" si="74"/>
        <v>46</v>
      </c>
      <c r="N51" s="174">
        <f t="shared" si="75"/>
        <v>1000.046</v>
      </c>
      <c r="O51" s="191">
        <f t="shared" si="76"/>
        <v>46</v>
      </c>
      <c r="P51" s="174">
        <f t="shared" si="77"/>
        <v>1000.046</v>
      </c>
      <c r="W51" s="195" t="str">
        <f t="shared" si="78"/>
        <v>x</v>
      </c>
      <c r="X51" s="167" t="str">
        <f t="shared" si="79"/>
        <v>x</v>
      </c>
      <c r="Y51" s="195" t="str">
        <f t="shared" si="80"/>
        <v>x</v>
      </c>
      <c r="Z51" s="167" t="str">
        <f t="shared" si="81"/>
        <v>x</v>
      </c>
      <c r="AA51" s="195" t="str">
        <f t="shared" si="82"/>
        <v>x</v>
      </c>
      <c r="AB51" s="167" t="str">
        <f t="shared" si="83"/>
        <v>x</v>
      </c>
      <c r="AC51" s="195" t="str">
        <f t="shared" si="84"/>
        <v>x</v>
      </c>
      <c r="AD51" s="167" t="str">
        <f t="shared" si="85"/>
        <v>x</v>
      </c>
      <c r="AK51" s="174" t="str">
        <f t="shared" si="86"/>
        <v>x</v>
      </c>
      <c r="AL51" s="147" t="str">
        <f t="shared" si="87"/>
        <v>x</v>
      </c>
      <c r="AM51" s="1"/>
      <c r="AN51" s="1"/>
      <c r="AO51" s="1"/>
      <c r="AP51" s="1"/>
      <c r="AQ51" s="355" t="str">
        <f t="shared" si="88"/>
        <v>x</v>
      </c>
      <c r="AR51" s="105" t="str">
        <f t="shared" si="89"/>
        <v>x</v>
      </c>
      <c r="AS51" s="404"/>
      <c r="AT51" s="63"/>
      <c r="AU51" s="61"/>
      <c r="AV51" s="61"/>
      <c r="AW51" s="61"/>
      <c r="AX51" s="61"/>
      <c r="AY51" s="61"/>
      <c r="AZ51" s="400">
        <f t="shared" si="90"/>
        <v>0</v>
      </c>
      <c r="BA51" s="399">
        <f t="shared" si="91"/>
        <v>0</v>
      </c>
      <c r="BB51" s="366">
        <f t="shared" si="92"/>
        <v>-800</v>
      </c>
      <c r="BC51" s="401">
        <f t="shared" si="93"/>
        <v>1</v>
      </c>
      <c r="BD51" s="63"/>
      <c r="BE51" s="61"/>
      <c r="BF51" s="61"/>
      <c r="BG51" s="61"/>
      <c r="BH51" s="61"/>
      <c r="BI51" s="61"/>
      <c r="BJ51" s="354">
        <f t="shared" si="94"/>
        <v>0</v>
      </c>
      <c r="BK51" s="399">
        <f t="shared" si="95"/>
        <v>0</v>
      </c>
      <c r="BL51" s="366">
        <f t="shared" si="96"/>
        <v>-800</v>
      </c>
      <c r="BM51" s="401">
        <f t="shared" si="97"/>
        <v>1</v>
      </c>
      <c r="BN51" s="354" t="str">
        <f t="shared" si="98"/>
        <v>x</v>
      </c>
      <c r="BO51" s="402" t="str">
        <f t="shared" si="99"/>
        <v>x</v>
      </c>
      <c r="BP51" s="354" t="str">
        <f t="shared" si="100"/>
        <v>x</v>
      </c>
      <c r="BQ51" s="403" t="str">
        <f t="shared" si="101"/>
        <v>x</v>
      </c>
      <c r="BR51" s="404"/>
      <c r="BS51" s="63"/>
      <c r="BT51" s="61"/>
      <c r="BU51" s="61"/>
      <c r="BV51" s="61"/>
      <c r="BW51" s="61"/>
      <c r="BX51" s="61"/>
      <c r="BY51" s="408">
        <f t="shared" si="102"/>
        <v>0</v>
      </c>
      <c r="BZ51" s="407">
        <f t="shared" si="103"/>
        <v>0</v>
      </c>
      <c r="CA51" s="369">
        <f t="shared" si="104"/>
        <v>-800</v>
      </c>
      <c r="CB51" s="409">
        <f t="shared" si="105"/>
        <v>1</v>
      </c>
      <c r="CC51" s="64"/>
      <c r="CD51" s="62"/>
      <c r="CE51" s="62"/>
      <c r="CF51" s="62"/>
      <c r="CG51" s="62"/>
      <c r="CH51" s="62"/>
      <c r="CI51" s="410">
        <f t="shared" si="106"/>
        <v>0</v>
      </c>
      <c r="CJ51" s="407">
        <f t="shared" si="107"/>
        <v>0</v>
      </c>
      <c r="CK51" s="369">
        <f t="shared" si="108"/>
        <v>-800</v>
      </c>
      <c r="CL51" s="409">
        <f t="shared" si="109"/>
        <v>1</v>
      </c>
      <c r="CM51" s="410" t="str">
        <f t="shared" si="110"/>
        <v>x</v>
      </c>
      <c r="CN51" s="411" t="str">
        <f t="shared" si="111"/>
        <v>x</v>
      </c>
      <c r="CO51" s="410" t="str">
        <f t="shared" si="112"/>
        <v>x</v>
      </c>
      <c r="CP51" s="412" t="str">
        <f t="shared" si="113"/>
        <v>x</v>
      </c>
      <c r="CQ51" s="404"/>
      <c r="CR51" s="63"/>
      <c r="CS51" s="61"/>
      <c r="CT51" s="61"/>
      <c r="CU51" s="61"/>
      <c r="CV51" s="61"/>
      <c r="CW51" s="61"/>
      <c r="CX51" s="417">
        <f t="shared" si="114"/>
        <v>0</v>
      </c>
      <c r="CY51" s="416">
        <f t="shared" si="115"/>
        <v>0</v>
      </c>
      <c r="CZ51" s="418">
        <f t="shared" si="116"/>
        <v>-800</v>
      </c>
      <c r="DA51" s="419">
        <f t="shared" si="117"/>
        <v>1</v>
      </c>
      <c r="DB51" s="64"/>
      <c r="DC51" s="62"/>
      <c r="DD51" s="62"/>
      <c r="DE51" s="62"/>
      <c r="DF51" s="62"/>
      <c r="DG51" s="62"/>
      <c r="DH51" s="420">
        <f t="shared" si="49"/>
        <v>0</v>
      </c>
      <c r="DI51" s="416">
        <f t="shared" si="50"/>
        <v>0</v>
      </c>
      <c r="DJ51" s="418">
        <f t="shared" si="68"/>
        <v>-800</v>
      </c>
      <c r="DK51" s="419">
        <f t="shared" si="51"/>
        <v>1</v>
      </c>
      <c r="DL51" s="420" t="str">
        <f t="shared" si="118"/>
        <v>x</v>
      </c>
      <c r="DM51" s="421" t="str">
        <f t="shared" si="119"/>
        <v>x</v>
      </c>
      <c r="DN51" s="420" t="str">
        <f t="shared" si="120"/>
        <v>x</v>
      </c>
      <c r="DO51" s="422" t="str">
        <f t="shared" si="121"/>
        <v>x</v>
      </c>
      <c r="DP51" s="404"/>
      <c r="DQ51" s="63"/>
      <c r="DR51" s="61"/>
      <c r="DS51" s="61"/>
      <c r="DT51" s="61"/>
      <c r="DU51" s="61"/>
      <c r="DV51" s="61"/>
      <c r="DW51" s="453">
        <f t="shared" si="122"/>
        <v>0</v>
      </c>
      <c r="DX51" s="452">
        <f t="shared" si="123"/>
        <v>0</v>
      </c>
      <c r="DY51" s="454">
        <f t="shared" si="124"/>
        <v>-800</v>
      </c>
      <c r="DZ51" s="455">
        <f t="shared" si="125"/>
        <v>1</v>
      </c>
      <c r="EA51" s="63"/>
      <c r="EB51" s="61"/>
      <c r="EC51" s="61"/>
      <c r="ED51" s="61"/>
      <c r="EE51" s="61"/>
      <c r="EF51" s="61"/>
      <c r="EG51" s="456">
        <f t="shared" si="126"/>
        <v>0</v>
      </c>
      <c r="EH51" s="452">
        <f t="shared" si="127"/>
        <v>0</v>
      </c>
      <c r="EI51" s="454">
        <f t="shared" si="128"/>
        <v>-800</v>
      </c>
      <c r="EJ51" s="455">
        <f t="shared" si="129"/>
        <v>1</v>
      </c>
      <c r="EK51" s="456" t="str">
        <f t="shared" si="130"/>
        <v>x</v>
      </c>
      <c r="EL51" s="457" t="str">
        <f t="shared" si="131"/>
        <v>x</v>
      </c>
      <c r="EM51" s="456" t="str">
        <f t="shared" si="132"/>
        <v>x</v>
      </c>
      <c r="EN51" s="458" t="str">
        <f t="shared" si="133"/>
        <v>x</v>
      </c>
      <c r="EO51" s="142" t="s">
        <v>152</v>
      </c>
    </row>
    <row r="52" spans="1:145" ht="12.75">
      <c r="A52" s="145">
        <f t="shared" si="69"/>
        <v>47</v>
      </c>
      <c r="B52" s="146">
        <v>47</v>
      </c>
      <c r="C52" s="170"/>
      <c r="D52" s="170"/>
      <c r="E52" s="170"/>
      <c r="I52" s="191">
        <f t="shared" si="70"/>
        <v>47</v>
      </c>
      <c r="J52" s="174">
        <f t="shared" si="71"/>
        <v>1000.047</v>
      </c>
      <c r="K52" s="191">
        <f t="shared" si="72"/>
        <v>47</v>
      </c>
      <c r="L52" s="174">
        <f t="shared" si="73"/>
        <v>1000.047</v>
      </c>
      <c r="M52" s="191">
        <f t="shared" si="74"/>
        <v>47</v>
      </c>
      <c r="N52" s="174">
        <f t="shared" si="75"/>
        <v>1000.047</v>
      </c>
      <c r="O52" s="191">
        <f t="shared" si="76"/>
        <v>47</v>
      </c>
      <c r="P52" s="174">
        <f t="shared" si="77"/>
        <v>1000.047</v>
      </c>
      <c r="W52" s="195" t="str">
        <f t="shared" si="78"/>
        <v>x</v>
      </c>
      <c r="X52" s="167" t="str">
        <f t="shared" si="79"/>
        <v>x</v>
      </c>
      <c r="Y52" s="195" t="str">
        <f t="shared" si="80"/>
        <v>x</v>
      </c>
      <c r="Z52" s="167" t="str">
        <f t="shared" si="81"/>
        <v>x</v>
      </c>
      <c r="AA52" s="195" t="str">
        <f t="shared" si="82"/>
        <v>x</v>
      </c>
      <c r="AB52" s="167" t="str">
        <f t="shared" si="83"/>
        <v>x</v>
      </c>
      <c r="AC52" s="195" t="str">
        <f t="shared" si="84"/>
        <v>x</v>
      </c>
      <c r="AD52" s="167" t="str">
        <f t="shared" si="85"/>
        <v>x</v>
      </c>
      <c r="AK52" s="174" t="str">
        <f t="shared" si="86"/>
        <v>x</v>
      </c>
      <c r="AL52" s="147" t="str">
        <f t="shared" si="87"/>
        <v>x</v>
      </c>
      <c r="AM52" s="1"/>
      <c r="AN52" s="1"/>
      <c r="AO52" s="1"/>
      <c r="AP52" s="1"/>
      <c r="AQ52" s="355" t="str">
        <f t="shared" si="88"/>
        <v>x</v>
      </c>
      <c r="AR52" s="105" t="str">
        <f t="shared" si="89"/>
        <v>x</v>
      </c>
      <c r="AS52" s="404"/>
      <c r="AT52" s="63"/>
      <c r="AU52" s="61"/>
      <c r="AV52" s="61"/>
      <c r="AW52" s="61"/>
      <c r="AX52" s="61"/>
      <c r="AY52" s="61"/>
      <c r="AZ52" s="400">
        <f t="shared" si="90"/>
        <v>0</v>
      </c>
      <c r="BA52" s="399">
        <f t="shared" si="91"/>
        <v>0</v>
      </c>
      <c r="BB52" s="366">
        <f t="shared" si="92"/>
        <v>-800</v>
      </c>
      <c r="BC52" s="401">
        <f t="shared" si="93"/>
        <v>1</v>
      </c>
      <c r="BD52" s="63"/>
      <c r="BE52" s="61"/>
      <c r="BF52" s="61"/>
      <c r="BG52" s="61"/>
      <c r="BH52" s="61"/>
      <c r="BI52" s="61"/>
      <c r="BJ52" s="354">
        <f t="shared" si="94"/>
        <v>0</v>
      </c>
      <c r="BK52" s="399">
        <f t="shared" si="95"/>
        <v>0</v>
      </c>
      <c r="BL52" s="366">
        <f t="shared" si="96"/>
        <v>-800</v>
      </c>
      <c r="BM52" s="401">
        <f t="shared" si="97"/>
        <v>1</v>
      </c>
      <c r="BN52" s="354" t="str">
        <f t="shared" si="98"/>
        <v>x</v>
      </c>
      <c r="BO52" s="402" t="str">
        <f t="shared" si="99"/>
        <v>x</v>
      </c>
      <c r="BP52" s="354" t="str">
        <f t="shared" si="100"/>
        <v>x</v>
      </c>
      <c r="BQ52" s="403" t="str">
        <f t="shared" si="101"/>
        <v>x</v>
      </c>
      <c r="BR52" s="404"/>
      <c r="BS52" s="63"/>
      <c r="BT52" s="61"/>
      <c r="BU52" s="61"/>
      <c r="BV52" s="61"/>
      <c r="BW52" s="61"/>
      <c r="BX52" s="61"/>
      <c r="BY52" s="408">
        <f t="shared" si="102"/>
        <v>0</v>
      </c>
      <c r="BZ52" s="407">
        <f t="shared" si="103"/>
        <v>0</v>
      </c>
      <c r="CA52" s="369">
        <f t="shared" si="104"/>
        <v>-800</v>
      </c>
      <c r="CB52" s="409">
        <f t="shared" si="105"/>
        <v>1</v>
      </c>
      <c r="CC52" s="64"/>
      <c r="CD52" s="62"/>
      <c r="CE52" s="62"/>
      <c r="CF52" s="62"/>
      <c r="CG52" s="62"/>
      <c r="CH52" s="62"/>
      <c r="CI52" s="410">
        <f t="shared" si="106"/>
        <v>0</v>
      </c>
      <c r="CJ52" s="407">
        <f t="shared" si="107"/>
        <v>0</v>
      </c>
      <c r="CK52" s="369">
        <f t="shared" si="108"/>
        <v>-800</v>
      </c>
      <c r="CL52" s="409">
        <f t="shared" si="109"/>
        <v>1</v>
      </c>
      <c r="CM52" s="410" t="str">
        <f t="shared" si="110"/>
        <v>x</v>
      </c>
      <c r="CN52" s="411" t="str">
        <f t="shared" si="111"/>
        <v>x</v>
      </c>
      <c r="CO52" s="410" t="str">
        <f t="shared" si="112"/>
        <v>x</v>
      </c>
      <c r="CP52" s="412" t="str">
        <f t="shared" si="113"/>
        <v>x</v>
      </c>
      <c r="CQ52" s="404"/>
      <c r="CR52" s="63"/>
      <c r="CS52" s="61"/>
      <c r="CT52" s="61"/>
      <c r="CU52" s="61"/>
      <c r="CV52" s="61"/>
      <c r="CW52" s="61"/>
      <c r="CX52" s="417">
        <f t="shared" si="114"/>
        <v>0</v>
      </c>
      <c r="CY52" s="416">
        <f t="shared" si="115"/>
        <v>0</v>
      </c>
      <c r="CZ52" s="418">
        <f t="shared" si="116"/>
        <v>-800</v>
      </c>
      <c r="DA52" s="419">
        <f t="shared" si="117"/>
        <v>1</v>
      </c>
      <c r="DB52" s="64"/>
      <c r="DC52" s="62"/>
      <c r="DD52" s="62"/>
      <c r="DE52" s="62"/>
      <c r="DF52" s="62"/>
      <c r="DG52" s="62"/>
      <c r="DH52" s="420">
        <f t="shared" si="49"/>
        <v>0</v>
      </c>
      <c r="DI52" s="416">
        <f t="shared" si="50"/>
        <v>0</v>
      </c>
      <c r="DJ52" s="418">
        <f t="shared" si="68"/>
        <v>-800</v>
      </c>
      <c r="DK52" s="419">
        <f t="shared" si="51"/>
        <v>1</v>
      </c>
      <c r="DL52" s="420" t="str">
        <f t="shared" si="118"/>
        <v>x</v>
      </c>
      <c r="DM52" s="421" t="str">
        <f t="shared" si="119"/>
        <v>x</v>
      </c>
      <c r="DN52" s="420" t="str">
        <f t="shared" si="120"/>
        <v>x</v>
      </c>
      <c r="DO52" s="422" t="str">
        <f t="shared" si="121"/>
        <v>x</v>
      </c>
      <c r="DP52" s="404"/>
      <c r="DQ52" s="63"/>
      <c r="DR52" s="61"/>
      <c r="DS52" s="61"/>
      <c r="DT52" s="61"/>
      <c r="DU52" s="61"/>
      <c r="DV52" s="61"/>
      <c r="DW52" s="453">
        <f t="shared" si="122"/>
        <v>0</v>
      </c>
      <c r="DX52" s="452">
        <f t="shared" si="123"/>
        <v>0</v>
      </c>
      <c r="DY52" s="454">
        <f t="shared" si="124"/>
        <v>-800</v>
      </c>
      <c r="DZ52" s="455">
        <f t="shared" si="125"/>
        <v>1</v>
      </c>
      <c r="EA52" s="63"/>
      <c r="EB52" s="61"/>
      <c r="EC52" s="61"/>
      <c r="ED52" s="61"/>
      <c r="EE52" s="61"/>
      <c r="EF52" s="61"/>
      <c r="EG52" s="456">
        <f t="shared" si="126"/>
        <v>0</v>
      </c>
      <c r="EH52" s="452">
        <f t="shared" si="127"/>
        <v>0</v>
      </c>
      <c r="EI52" s="454">
        <f t="shared" si="128"/>
        <v>-800</v>
      </c>
      <c r="EJ52" s="455">
        <f t="shared" si="129"/>
        <v>1</v>
      </c>
      <c r="EK52" s="456" t="str">
        <f t="shared" si="130"/>
        <v>x</v>
      </c>
      <c r="EL52" s="457" t="str">
        <f t="shared" si="131"/>
        <v>x</v>
      </c>
      <c r="EM52" s="456" t="str">
        <f t="shared" si="132"/>
        <v>x</v>
      </c>
      <c r="EN52" s="458" t="str">
        <f t="shared" si="133"/>
        <v>x</v>
      </c>
      <c r="EO52" s="142" t="s">
        <v>152</v>
      </c>
    </row>
    <row r="53" spans="1:145" ht="12.75">
      <c r="A53" s="145">
        <f t="shared" si="69"/>
        <v>48</v>
      </c>
      <c r="B53" s="146">
        <v>48</v>
      </c>
      <c r="C53" s="170"/>
      <c r="D53" s="170"/>
      <c r="E53" s="170"/>
      <c r="I53" s="191">
        <f t="shared" si="70"/>
        <v>48</v>
      </c>
      <c r="J53" s="174">
        <f t="shared" si="71"/>
        <v>1000.048</v>
      </c>
      <c r="K53" s="191">
        <f t="shared" si="72"/>
        <v>48</v>
      </c>
      <c r="L53" s="174">
        <f t="shared" si="73"/>
        <v>1000.048</v>
      </c>
      <c r="M53" s="191">
        <f t="shared" si="74"/>
        <v>48</v>
      </c>
      <c r="N53" s="174">
        <f t="shared" si="75"/>
        <v>1000.048</v>
      </c>
      <c r="O53" s="191">
        <f t="shared" si="76"/>
        <v>48</v>
      </c>
      <c r="P53" s="174">
        <f t="shared" si="77"/>
        <v>1000.048</v>
      </c>
      <c r="W53" s="195" t="str">
        <f t="shared" si="78"/>
        <v>x</v>
      </c>
      <c r="X53" s="167" t="str">
        <f t="shared" si="79"/>
        <v>x</v>
      </c>
      <c r="Y53" s="195" t="str">
        <f t="shared" si="80"/>
        <v>x</v>
      </c>
      <c r="Z53" s="167" t="str">
        <f t="shared" si="81"/>
        <v>x</v>
      </c>
      <c r="AA53" s="195" t="str">
        <f t="shared" si="82"/>
        <v>x</v>
      </c>
      <c r="AB53" s="167" t="str">
        <f t="shared" si="83"/>
        <v>x</v>
      </c>
      <c r="AC53" s="195" t="str">
        <f t="shared" si="84"/>
        <v>x</v>
      </c>
      <c r="AD53" s="167" t="str">
        <f t="shared" si="85"/>
        <v>x</v>
      </c>
      <c r="AK53" s="174" t="str">
        <f t="shared" si="86"/>
        <v>x</v>
      </c>
      <c r="AL53" s="147" t="str">
        <f t="shared" si="87"/>
        <v>x</v>
      </c>
      <c r="AM53" s="1"/>
      <c r="AN53" s="1"/>
      <c r="AO53" s="1"/>
      <c r="AP53" s="1"/>
      <c r="AQ53" s="355" t="str">
        <f t="shared" si="88"/>
        <v>x</v>
      </c>
      <c r="AR53" s="105" t="str">
        <f t="shared" si="89"/>
        <v>x</v>
      </c>
      <c r="AS53" s="404"/>
      <c r="AT53" s="63"/>
      <c r="AU53" s="61"/>
      <c r="AV53" s="61"/>
      <c r="AW53" s="61"/>
      <c r="AX53" s="61"/>
      <c r="AY53" s="61"/>
      <c r="AZ53" s="400">
        <f t="shared" si="90"/>
        <v>0</v>
      </c>
      <c r="BA53" s="399">
        <f t="shared" si="91"/>
        <v>0</v>
      </c>
      <c r="BB53" s="366">
        <f t="shared" si="92"/>
        <v>-800</v>
      </c>
      <c r="BC53" s="401">
        <f t="shared" si="93"/>
        <v>1</v>
      </c>
      <c r="BD53" s="63"/>
      <c r="BE53" s="61"/>
      <c r="BF53" s="61"/>
      <c r="BG53" s="61"/>
      <c r="BH53" s="61"/>
      <c r="BI53" s="61"/>
      <c r="BJ53" s="354">
        <f t="shared" si="94"/>
        <v>0</v>
      </c>
      <c r="BK53" s="399">
        <f t="shared" si="95"/>
        <v>0</v>
      </c>
      <c r="BL53" s="366">
        <f t="shared" si="96"/>
        <v>-800</v>
      </c>
      <c r="BM53" s="401">
        <f t="shared" si="97"/>
        <v>1</v>
      </c>
      <c r="BN53" s="354" t="str">
        <f t="shared" si="98"/>
        <v>x</v>
      </c>
      <c r="BO53" s="402" t="str">
        <f t="shared" si="99"/>
        <v>x</v>
      </c>
      <c r="BP53" s="354" t="str">
        <f t="shared" si="100"/>
        <v>x</v>
      </c>
      <c r="BQ53" s="403" t="str">
        <f t="shared" si="101"/>
        <v>x</v>
      </c>
      <c r="BR53" s="404"/>
      <c r="BS53" s="63"/>
      <c r="BT53" s="61"/>
      <c r="BU53" s="61"/>
      <c r="BV53" s="61"/>
      <c r="BW53" s="61"/>
      <c r="BX53" s="61"/>
      <c r="BY53" s="408">
        <f t="shared" si="102"/>
        <v>0</v>
      </c>
      <c r="BZ53" s="407">
        <f t="shared" si="103"/>
        <v>0</v>
      </c>
      <c r="CA53" s="369">
        <f t="shared" si="104"/>
        <v>-800</v>
      </c>
      <c r="CB53" s="409">
        <f t="shared" si="105"/>
        <v>1</v>
      </c>
      <c r="CC53" s="64"/>
      <c r="CD53" s="62"/>
      <c r="CE53" s="62"/>
      <c r="CF53" s="62"/>
      <c r="CG53" s="62"/>
      <c r="CH53" s="62"/>
      <c r="CI53" s="410">
        <f t="shared" si="106"/>
        <v>0</v>
      </c>
      <c r="CJ53" s="407">
        <f t="shared" si="107"/>
        <v>0</v>
      </c>
      <c r="CK53" s="369">
        <f t="shared" si="108"/>
        <v>-800</v>
      </c>
      <c r="CL53" s="409">
        <f t="shared" si="109"/>
        <v>1</v>
      </c>
      <c r="CM53" s="410" t="str">
        <f t="shared" si="110"/>
        <v>x</v>
      </c>
      <c r="CN53" s="411" t="str">
        <f t="shared" si="111"/>
        <v>x</v>
      </c>
      <c r="CO53" s="410" t="str">
        <f t="shared" si="112"/>
        <v>x</v>
      </c>
      <c r="CP53" s="412" t="str">
        <f t="shared" si="113"/>
        <v>x</v>
      </c>
      <c r="CQ53" s="404"/>
      <c r="CR53" s="63"/>
      <c r="CS53" s="61"/>
      <c r="CT53" s="61"/>
      <c r="CU53" s="61"/>
      <c r="CV53" s="61"/>
      <c r="CW53" s="61"/>
      <c r="CX53" s="417">
        <f t="shared" si="114"/>
        <v>0</v>
      </c>
      <c r="CY53" s="416">
        <f t="shared" si="115"/>
        <v>0</v>
      </c>
      <c r="CZ53" s="418">
        <f t="shared" si="116"/>
        <v>-800</v>
      </c>
      <c r="DA53" s="419">
        <f t="shared" si="117"/>
        <v>1</v>
      </c>
      <c r="DB53" s="64"/>
      <c r="DC53" s="62"/>
      <c r="DD53" s="62"/>
      <c r="DE53" s="62"/>
      <c r="DF53" s="62"/>
      <c r="DG53" s="62"/>
      <c r="DH53" s="420">
        <f t="shared" si="49"/>
        <v>0</v>
      </c>
      <c r="DI53" s="416">
        <f t="shared" si="50"/>
        <v>0</v>
      </c>
      <c r="DJ53" s="418">
        <f t="shared" si="68"/>
        <v>-800</v>
      </c>
      <c r="DK53" s="419">
        <f t="shared" si="51"/>
        <v>1</v>
      </c>
      <c r="DL53" s="420" t="str">
        <f t="shared" si="118"/>
        <v>x</v>
      </c>
      <c r="DM53" s="421" t="str">
        <f t="shared" si="119"/>
        <v>x</v>
      </c>
      <c r="DN53" s="420" t="str">
        <f t="shared" si="120"/>
        <v>x</v>
      </c>
      <c r="DO53" s="422" t="str">
        <f t="shared" si="121"/>
        <v>x</v>
      </c>
      <c r="DP53" s="404"/>
      <c r="DQ53" s="63"/>
      <c r="DR53" s="61"/>
      <c r="DS53" s="61"/>
      <c r="DT53" s="61"/>
      <c r="DU53" s="61"/>
      <c r="DV53" s="61"/>
      <c r="DW53" s="453">
        <f t="shared" si="122"/>
        <v>0</v>
      </c>
      <c r="DX53" s="452">
        <f t="shared" si="123"/>
        <v>0</v>
      </c>
      <c r="DY53" s="454">
        <f t="shared" si="124"/>
        <v>-800</v>
      </c>
      <c r="DZ53" s="455">
        <f t="shared" si="125"/>
        <v>1</v>
      </c>
      <c r="EA53" s="63"/>
      <c r="EB53" s="61"/>
      <c r="EC53" s="61"/>
      <c r="ED53" s="61"/>
      <c r="EE53" s="61"/>
      <c r="EF53" s="61"/>
      <c r="EG53" s="456">
        <f t="shared" si="126"/>
        <v>0</v>
      </c>
      <c r="EH53" s="452">
        <f t="shared" si="127"/>
        <v>0</v>
      </c>
      <c r="EI53" s="454">
        <f t="shared" si="128"/>
        <v>-800</v>
      </c>
      <c r="EJ53" s="455">
        <f t="shared" si="129"/>
        <v>1</v>
      </c>
      <c r="EK53" s="456" t="str">
        <f t="shared" si="130"/>
        <v>x</v>
      </c>
      <c r="EL53" s="457" t="str">
        <f t="shared" si="131"/>
        <v>x</v>
      </c>
      <c r="EM53" s="456" t="str">
        <f t="shared" si="132"/>
        <v>x</v>
      </c>
      <c r="EN53" s="458" t="str">
        <f t="shared" si="133"/>
        <v>x</v>
      </c>
      <c r="EO53" s="142" t="s">
        <v>152</v>
      </c>
    </row>
    <row r="54" spans="1:145" ht="12.75">
      <c r="A54" s="145">
        <f t="shared" si="69"/>
        <v>49</v>
      </c>
      <c r="B54" s="146">
        <v>49</v>
      </c>
      <c r="C54" s="170"/>
      <c r="D54" s="170"/>
      <c r="E54" s="170"/>
      <c r="I54" s="191">
        <f t="shared" si="70"/>
        <v>49</v>
      </c>
      <c r="J54" s="174">
        <f t="shared" si="71"/>
        <v>1000.049</v>
      </c>
      <c r="K54" s="191">
        <f t="shared" si="72"/>
        <v>49</v>
      </c>
      <c r="L54" s="174">
        <f t="shared" si="73"/>
        <v>1000.049</v>
      </c>
      <c r="M54" s="191">
        <f t="shared" si="74"/>
        <v>49</v>
      </c>
      <c r="N54" s="174">
        <f t="shared" si="75"/>
        <v>1000.049</v>
      </c>
      <c r="O54" s="191">
        <f t="shared" si="76"/>
        <v>49</v>
      </c>
      <c r="P54" s="174">
        <f t="shared" si="77"/>
        <v>1000.049</v>
      </c>
      <c r="W54" s="195" t="str">
        <f t="shared" si="78"/>
        <v>x</v>
      </c>
      <c r="X54" s="167" t="str">
        <f t="shared" si="79"/>
        <v>x</v>
      </c>
      <c r="Y54" s="195" t="str">
        <f t="shared" si="80"/>
        <v>x</v>
      </c>
      <c r="Z54" s="167" t="str">
        <f t="shared" si="81"/>
        <v>x</v>
      </c>
      <c r="AA54" s="195" t="str">
        <f t="shared" si="82"/>
        <v>x</v>
      </c>
      <c r="AB54" s="167" t="str">
        <f t="shared" si="83"/>
        <v>x</v>
      </c>
      <c r="AC54" s="195" t="str">
        <f t="shared" si="84"/>
        <v>x</v>
      </c>
      <c r="AD54" s="167" t="str">
        <f t="shared" si="85"/>
        <v>x</v>
      </c>
      <c r="AK54" s="174" t="str">
        <f t="shared" si="86"/>
        <v>x</v>
      </c>
      <c r="AL54" s="147" t="str">
        <f t="shared" si="87"/>
        <v>x</v>
      </c>
      <c r="AM54" s="1"/>
      <c r="AN54" s="1"/>
      <c r="AO54" s="1"/>
      <c r="AP54" s="1"/>
      <c r="AQ54" s="355" t="str">
        <f t="shared" si="88"/>
        <v>x</v>
      </c>
      <c r="AR54" s="105" t="str">
        <f t="shared" si="89"/>
        <v>x</v>
      </c>
      <c r="AS54" s="404"/>
      <c r="AT54" s="63"/>
      <c r="AU54" s="61"/>
      <c r="AV54" s="61"/>
      <c r="AW54" s="61"/>
      <c r="AX54" s="61"/>
      <c r="AY54" s="61"/>
      <c r="AZ54" s="400">
        <f t="shared" si="90"/>
        <v>0</v>
      </c>
      <c r="BA54" s="399">
        <f t="shared" si="91"/>
        <v>0</v>
      </c>
      <c r="BB54" s="366">
        <f t="shared" si="92"/>
        <v>-800</v>
      </c>
      <c r="BC54" s="401">
        <f t="shared" si="93"/>
        <v>1</v>
      </c>
      <c r="BD54" s="63"/>
      <c r="BE54" s="61"/>
      <c r="BF54" s="61"/>
      <c r="BG54" s="61"/>
      <c r="BH54" s="61"/>
      <c r="BI54" s="61"/>
      <c r="BJ54" s="354">
        <f t="shared" si="94"/>
        <v>0</v>
      </c>
      <c r="BK54" s="399">
        <f t="shared" si="95"/>
        <v>0</v>
      </c>
      <c r="BL54" s="366">
        <f t="shared" si="96"/>
        <v>-800</v>
      </c>
      <c r="BM54" s="401">
        <f t="shared" si="97"/>
        <v>1</v>
      </c>
      <c r="BN54" s="354" t="str">
        <f t="shared" si="98"/>
        <v>x</v>
      </c>
      <c r="BO54" s="402" t="str">
        <f t="shared" si="99"/>
        <v>x</v>
      </c>
      <c r="BP54" s="354" t="str">
        <f t="shared" si="100"/>
        <v>x</v>
      </c>
      <c r="BQ54" s="403" t="str">
        <f t="shared" si="101"/>
        <v>x</v>
      </c>
      <c r="BR54" s="404"/>
      <c r="BS54" s="63"/>
      <c r="BT54" s="61"/>
      <c r="BU54" s="61"/>
      <c r="BV54" s="61"/>
      <c r="BW54" s="61"/>
      <c r="BX54" s="61"/>
      <c r="BY54" s="408">
        <f t="shared" si="102"/>
        <v>0</v>
      </c>
      <c r="BZ54" s="407">
        <f t="shared" si="103"/>
        <v>0</v>
      </c>
      <c r="CA54" s="369">
        <f t="shared" si="104"/>
        <v>-800</v>
      </c>
      <c r="CB54" s="409">
        <f t="shared" si="105"/>
        <v>1</v>
      </c>
      <c r="CC54" s="64"/>
      <c r="CD54" s="62"/>
      <c r="CE54" s="62"/>
      <c r="CF54" s="62"/>
      <c r="CG54" s="62"/>
      <c r="CH54" s="62"/>
      <c r="CI54" s="410">
        <f t="shared" si="106"/>
        <v>0</v>
      </c>
      <c r="CJ54" s="407">
        <f t="shared" si="107"/>
        <v>0</v>
      </c>
      <c r="CK54" s="369">
        <f t="shared" si="108"/>
        <v>-800</v>
      </c>
      <c r="CL54" s="409">
        <f t="shared" si="109"/>
        <v>1</v>
      </c>
      <c r="CM54" s="410" t="str">
        <f t="shared" si="110"/>
        <v>x</v>
      </c>
      <c r="CN54" s="411" t="str">
        <f t="shared" si="111"/>
        <v>x</v>
      </c>
      <c r="CO54" s="410" t="str">
        <f t="shared" si="112"/>
        <v>x</v>
      </c>
      <c r="CP54" s="412" t="str">
        <f t="shared" si="113"/>
        <v>x</v>
      </c>
      <c r="CQ54" s="404"/>
      <c r="CR54" s="63"/>
      <c r="CS54" s="61"/>
      <c r="CT54" s="61"/>
      <c r="CU54" s="61"/>
      <c r="CV54" s="61"/>
      <c r="CW54" s="61"/>
      <c r="CX54" s="417">
        <f t="shared" si="114"/>
        <v>0</v>
      </c>
      <c r="CY54" s="416">
        <f t="shared" si="115"/>
        <v>0</v>
      </c>
      <c r="CZ54" s="418">
        <f t="shared" si="116"/>
        <v>-800</v>
      </c>
      <c r="DA54" s="419">
        <f t="shared" si="117"/>
        <v>1</v>
      </c>
      <c r="DB54" s="64"/>
      <c r="DC54" s="62"/>
      <c r="DD54" s="62"/>
      <c r="DE54" s="62"/>
      <c r="DF54" s="62"/>
      <c r="DG54" s="62"/>
      <c r="DH54" s="420">
        <f t="shared" si="49"/>
        <v>0</v>
      </c>
      <c r="DI54" s="416">
        <f t="shared" si="50"/>
        <v>0</v>
      </c>
      <c r="DJ54" s="418">
        <f t="shared" si="68"/>
        <v>-800</v>
      </c>
      <c r="DK54" s="419">
        <f t="shared" si="51"/>
        <v>1</v>
      </c>
      <c r="DL54" s="420" t="str">
        <f t="shared" si="118"/>
        <v>x</v>
      </c>
      <c r="DM54" s="421" t="str">
        <f t="shared" si="119"/>
        <v>x</v>
      </c>
      <c r="DN54" s="420" t="str">
        <f t="shared" si="120"/>
        <v>x</v>
      </c>
      <c r="DO54" s="422" t="str">
        <f t="shared" si="121"/>
        <v>x</v>
      </c>
      <c r="DP54" s="404"/>
      <c r="DQ54" s="63"/>
      <c r="DR54" s="61"/>
      <c r="DS54" s="61"/>
      <c r="DT54" s="61"/>
      <c r="DU54" s="61"/>
      <c r="DV54" s="61"/>
      <c r="DW54" s="453">
        <f t="shared" si="122"/>
        <v>0</v>
      </c>
      <c r="DX54" s="452">
        <f t="shared" si="123"/>
        <v>0</v>
      </c>
      <c r="DY54" s="454">
        <f t="shared" si="124"/>
        <v>-800</v>
      </c>
      <c r="DZ54" s="455">
        <f t="shared" si="125"/>
        <v>1</v>
      </c>
      <c r="EA54" s="63"/>
      <c r="EB54" s="61"/>
      <c r="EC54" s="61"/>
      <c r="ED54" s="61"/>
      <c r="EE54" s="61"/>
      <c r="EF54" s="61"/>
      <c r="EG54" s="456">
        <f t="shared" si="126"/>
        <v>0</v>
      </c>
      <c r="EH54" s="452">
        <f t="shared" si="127"/>
        <v>0</v>
      </c>
      <c r="EI54" s="454">
        <f t="shared" si="128"/>
        <v>-800</v>
      </c>
      <c r="EJ54" s="455">
        <f t="shared" si="129"/>
        <v>1</v>
      </c>
      <c r="EK54" s="456" t="str">
        <f t="shared" si="130"/>
        <v>x</v>
      </c>
      <c r="EL54" s="457" t="str">
        <f t="shared" si="131"/>
        <v>x</v>
      </c>
      <c r="EM54" s="456" t="str">
        <f t="shared" si="132"/>
        <v>x</v>
      </c>
      <c r="EN54" s="458" t="str">
        <f t="shared" si="133"/>
        <v>x</v>
      </c>
      <c r="EO54" s="142" t="s">
        <v>152</v>
      </c>
    </row>
    <row r="55" spans="1:145" ht="12.75">
      <c r="A55" s="145">
        <f t="shared" si="69"/>
        <v>50</v>
      </c>
      <c r="B55" s="146">
        <v>50</v>
      </c>
      <c r="C55" s="170"/>
      <c r="D55" s="170"/>
      <c r="E55" s="170"/>
      <c r="I55" s="191">
        <f t="shared" si="70"/>
        <v>50</v>
      </c>
      <c r="J55" s="174">
        <f t="shared" si="71"/>
        <v>1000.05</v>
      </c>
      <c r="K55" s="191">
        <f t="shared" si="72"/>
        <v>50</v>
      </c>
      <c r="L55" s="174">
        <f t="shared" si="73"/>
        <v>1000.05</v>
      </c>
      <c r="M55" s="191">
        <f t="shared" si="74"/>
        <v>50</v>
      </c>
      <c r="N55" s="174">
        <f t="shared" si="75"/>
        <v>1000.05</v>
      </c>
      <c r="O55" s="191">
        <f t="shared" si="76"/>
        <v>50</v>
      </c>
      <c r="P55" s="174">
        <f t="shared" si="77"/>
        <v>1000.05</v>
      </c>
      <c r="W55" s="195" t="str">
        <f t="shared" si="78"/>
        <v>x</v>
      </c>
      <c r="X55" s="167" t="str">
        <f t="shared" si="79"/>
        <v>x</v>
      </c>
      <c r="Y55" s="195" t="str">
        <f t="shared" si="80"/>
        <v>x</v>
      </c>
      <c r="Z55" s="167" t="str">
        <f t="shared" si="81"/>
        <v>x</v>
      </c>
      <c r="AA55" s="195" t="str">
        <f t="shared" si="82"/>
        <v>x</v>
      </c>
      <c r="AB55" s="167" t="str">
        <f t="shared" si="83"/>
        <v>x</v>
      </c>
      <c r="AC55" s="195" t="str">
        <f t="shared" si="84"/>
        <v>x</v>
      </c>
      <c r="AD55" s="167" t="str">
        <f t="shared" si="85"/>
        <v>x</v>
      </c>
      <c r="AK55" s="174" t="str">
        <f t="shared" si="86"/>
        <v>x</v>
      </c>
      <c r="AL55" s="147" t="str">
        <f t="shared" si="87"/>
        <v>x</v>
      </c>
      <c r="AM55" s="1"/>
      <c r="AN55" s="1"/>
      <c r="AO55" s="1"/>
      <c r="AP55" s="1"/>
      <c r="AQ55" s="355" t="str">
        <f t="shared" si="88"/>
        <v>x</v>
      </c>
      <c r="AR55" s="105" t="str">
        <f t="shared" si="89"/>
        <v>x</v>
      </c>
      <c r="AS55" s="404"/>
      <c r="AT55" s="63"/>
      <c r="AU55" s="61"/>
      <c r="AV55" s="61"/>
      <c r="AW55" s="61"/>
      <c r="AX55" s="61"/>
      <c r="AY55" s="61"/>
      <c r="AZ55" s="400">
        <f t="shared" si="90"/>
        <v>0</v>
      </c>
      <c r="BA55" s="399">
        <f t="shared" si="91"/>
        <v>0</v>
      </c>
      <c r="BB55" s="366">
        <f t="shared" si="92"/>
        <v>-800</v>
      </c>
      <c r="BC55" s="401">
        <f t="shared" si="93"/>
        <v>1</v>
      </c>
      <c r="BD55" s="63"/>
      <c r="BE55" s="61"/>
      <c r="BF55" s="61"/>
      <c r="BG55" s="61"/>
      <c r="BH55" s="61"/>
      <c r="BI55" s="61"/>
      <c r="BJ55" s="354">
        <f t="shared" si="94"/>
        <v>0</v>
      </c>
      <c r="BK55" s="399">
        <f t="shared" si="95"/>
        <v>0</v>
      </c>
      <c r="BL55" s="366">
        <f t="shared" si="96"/>
        <v>-800</v>
      </c>
      <c r="BM55" s="401">
        <f t="shared" si="97"/>
        <v>1</v>
      </c>
      <c r="BN55" s="354" t="str">
        <f t="shared" si="98"/>
        <v>x</v>
      </c>
      <c r="BO55" s="402" t="str">
        <f t="shared" si="99"/>
        <v>x</v>
      </c>
      <c r="BP55" s="354" t="str">
        <f t="shared" si="100"/>
        <v>x</v>
      </c>
      <c r="BQ55" s="403" t="str">
        <f t="shared" si="101"/>
        <v>x</v>
      </c>
      <c r="BR55" s="404"/>
      <c r="BS55" s="63"/>
      <c r="BT55" s="61"/>
      <c r="BU55" s="61"/>
      <c r="BV55" s="61"/>
      <c r="BW55" s="61"/>
      <c r="BX55" s="61"/>
      <c r="BY55" s="408">
        <f t="shared" si="102"/>
        <v>0</v>
      </c>
      <c r="BZ55" s="407">
        <f t="shared" si="103"/>
        <v>0</v>
      </c>
      <c r="CA55" s="369">
        <f t="shared" si="104"/>
        <v>-800</v>
      </c>
      <c r="CB55" s="409">
        <f t="shared" si="105"/>
        <v>1</v>
      </c>
      <c r="CC55" s="64"/>
      <c r="CD55" s="62"/>
      <c r="CE55" s="62"/>
      <c r="CF55" s="62"/>
      <c r="CG55" s="62"/>
      <c r="CH55" s="62"/>
      <c r="CI55" s="410">
        <f t="shared" si="106"/>
        <v>0</v>
      </c>
      <c r="CJ55" s="407">
        <f t="shared" si="107"/>
        <v>0</v>
      </c>
      <c r="CK55" s="369">
        <f t="shared" si="108"/>
        <v>-800</v>
      </c>
      <c r="CL55" s="409">
        <f t="shared" si="109"/>
        <v>1</v>
      </c>
      <c r="CM55" s="410" t="str">
        <f t="shared" si="110"/>
        <v>x</v>
      </c>
      <c r="CN55" s="411" t="str">
        <f t="shared" si="111"/>
        <v>x</v>
      </c>
      <c r="CO55" s="410" t="str">
        <f t="shared" si="112"/>
        <v>x</v>
      </c>
      <c r="CP55" s="412" t="str">
        <f t="shared" si="113"/>
        <v>x</v>
      </c>
      <c r="CQ55" s="404"/>
      <c r="CR55" s="63"/>
      <c r="CS55" s="61"/>
      <c r="CT55" s="61"/>
      <c r="CU55" s="61"/>
      <c r="CV55" s="61"/>
      <c r="CW55" s="61"/>
      <c r="CX55" s="417">
        <f t="shared" si="114"/>
        <v>0</v>
      </c>
      <c r="CY55" s="416">
        <f t="shared" si="115"/>
        <v>0</v>
      </c>
      <c r="CZ55" s="418">
        <f t="shared" si="116"/>
        <v>-800</v>
      </c>
      <c r="DA55" s="419">
        <f t="shared" si="117"/>
        <v>1</v>
      </c>
      <c r="DB55" s="64"/>
      <c r="DC55" s="62"/>
      <c r="DD55" s="62"/>
      <c r="DE55" s="62"/>
      <c r="DF55" s="62"/>
      <c r="DG55" s="62"/>
      <c r="DH55" s="420">
        <f t="shared" si="49"/>
        <v>0</v>
      </c>
      <c r="DI55" s="416">
        <f t="shared" si="50"/>
        <v>0</v>
      </c>
      <c r="DJ55" s="418">
        <f t="shared" si="68"/>
        <v>-800</v>
      </c>
      <c r="DK55" s="419">
        <f t="shared" si="51"/>
        <v>1</v>
      </c>
      <c r="DL55" s="420" t="str">
        <f t="shared" si="118"/>
        <v>x</v>
      </c>
      <c r="DM55" s="421" t="str">
        <f t="shared" si="119"/>
        <v>x</v>
      </c>
      <c r="DN55" s="420" t="str">
        <f t="shared" si="120"/>
        <v>x</v>
      </c>
      <c r="DO55" s="422" t="str">
        <f t="shared" si="121"/>
        <v>x</v>
      </c>
      <c r="DP55" s="404"/>
      <c r="DQ55" s="63"/>
      <c r="DR55" s="61"/>
      <c r="DS55" s="61"/>
      <c r="DT55" s="61"/>
      <c r="DU55" s="61"/>
      <c r="DV55" s="61"/>
      <c r="DW55" s="453">
        <f t="shared" si="122"/>
        <v>0</v>
      </c>
      <c r="DX55" s="452">
        <f t="shared" si="123"/>
        <v>0</v>
      </c>
      <c r="DY55" s="454">
        <f t="shared" si="124"/>
        <v>-800</v>
      </c>
      <c r="DZ55" s="455">
        <f t="shared" si="125"/>
        <v>1</v>
      </c>
      <c r="EA55" s="63"/>
      <c r="EB55" s="61"/>
      <c r="EC55" s="61"/>
      <c r="ED55" s="61"/>
      <c r="EE55" s="61"/>
      <c r="EF55" s="61"/>
      <c r="EG55" s="456">
        <f t="shared" si="126"/>
        <v>0</v>
      </c>
      <c r="EH55" s="452">
        <f t="shared" si="127"/>
        <v>0</v>
      </c>
      <c r="EI55" s="454">
        <f t="shared" si="128"/>
        <v>-800</v>
      </c>
      <c r="EJ55" s="455">
        <f t="shared" si="129"/>
        <v>1</v>
      </c>
      <c r="EK55" s="456" t="str">
        <f t="shared" si="130"/>
        <v>x</v>
      </c>
      <c r="EL55" s="457" t="str">
        <f t="shared" si="131"/>
        <v>x</v>
      </c>
      <c r="EM55" s="456" t="str">
        <f t="shared" si="132"/>
        <v>x</v>
      </c>
      <c r="EN55" s="458" t="str">
        <f t="shared" si="133"/>
        <v>x</v>
      </c>
      <c r="EO55" s="142" t="s">
        <v>152</v>
      </c>
    </row>
    <row r="56" spans="1:145" ht="12.75">
      <c r="A56" s="145">
        <f t="shared" si="69"/>
        <v>51</v>
      </c>
      <c r="B56" s="146">
        <v>51</v>
      </c>
      <c r="C56" s="170"/>
      <c r="D56" s="170"/>
      <c r="E56" s="170"/>
      <c r="I56" s="191">
        <f t="shared" si="70"/>
        <v>51</v>
      </c>
      <c r="J56" s="174">
        <f t="shared" si="71"/>
        <v>1000.051</v>
      </c>
      <c r="K56" s="191">
        <f t="shared" si="72"/>
        <v>51</v>
      </c>
      <c r="L56" s="174">
        <f t="shared" si="73"/>
        <v>1000.051</v>
      </c>
      <c r="M56" s="191">
        <f t="shared" si="74"/>
        <v>51</v>
      </c>
      <c r="N56" s="174">
        <f t="shared" si="75"/>
        <v>1000.051</v>
      </c>
      <c r="O56" s="191">
        <f t="shared" si="76"/>
        <v>51</v>
      </c>
      <c r="P56" s="174">
        <f t="shared" si="77"/>
        <v>1000.051</v>
      </c>
      <c r="W56" s="195" t="str">
        <f t="shared" si="78"/>
        <v>x</v>
      </c>
      <c r="X56" s="167" t="str">
        <f t="shared" si="79"/>
        <v>x</v>
      </c>
      <c r="Y56" s="195" t="str">
        <f t="shared" si="80"/>
        <v>x</v>
      </c>
      <c r="Z56" s="167" t="str">
        <f t="shared" si="81"/>
        <v>x</v>
      </c>
      <c r="AA56" s="195" t="str">
        <f t="shared" si="82"/>
        <v>x</v>
      </c>
      <c r="AB56" s="167" t="str">
        <f t="shared" si="83"/>
        <v>x</v>
      </c>
      <c r="AC56" s="195" t="str">
        <f t="shared" si="84"/>
        <v>x</v>
      </c>
      <c r="AD56" s="167" t="str">
        <f t="shared" si="85"/>
        <v>x</v>
      </c>
      <c r="AK56" s="174" t="str">
        <f t="shared" si="86"/>
        <v>x</v>
      </c>
      <c r="AL56" s="147" t="str">
        <f t="shared" si="87"/>
        <v>x</v>
      </c>
      <c r="AM56" s="1"/>
      <c r="AN56" s="1"/>
      <c r="AO56" s="1"/>
      <c r="AP56" s="1"/>
      <c r="AQ56" s="355" t="str">
        <f t="shared" si="88"/>
        <v>x</v>
      </c>
      <c r="AR56" s="105" t="str">
        <f t="shared" si="89"/>
        <v>x</v>
      </c>
      <c r="AS56" s="404"/>
      <c r="AT56" s="63"/>
      <c r="AU56" s="61"/>
      <c r="AV56" s="61"/>
      <c r="AW56" s="61"/>
      <c r="AX56" s="61"/>
      <c r="AY56" s="61"/>
      <c r="AZ56" s="400">
        <f t="shared" si="90"/>
        <v>0</v>
      </c>
      <c r="BA56" s="399">
        <f t="shared" si="91"/>
        <v>0</v>
      </c>
      <c r="BB56" s="366">
        <f t="shared" si="92"/>
        <v>-800</v>
      </c>
      <c r="BC56" s="401">
        <f t="shared" si="93"/>
        <v>1</v>
      </c>
      <c r="BD56" s="63"/>
      <c r="BE56" s="61"/>
      <c r="BF56" s="61"/>
      <c r="BG56" s="61"/>
      <c r="BH56" s="61"/>
      <c r="BI56" s="61"/>
      <c r="BJ56" s="354">
        <f t="shared" si="94"/>
        <v>0</v>
      </c>
      <c r="BK56" s="399">
        <f t="shared" si="95"/>
        <v>0</v>
      </c>
      <c r="BL56" s="366">
        <f t="shared" si="96"/>
        <v>-800</v>
      </c>
      <c r="BM56" s="401">
        <f t="shared" si="97"/>
        <v>1</v>
      </c>
      <c r="BN56" s="354" t="str">
        <f t="shared" si="98"/>
        <v>x</v>
      </c>
      <c r="BO56" s="402" t="str">
        <f t="shared" si="99"/>
        <v>x</v>
      </c>
      <c r="BP56" s="354" t="str">
        <f t="shared" si="100"/>
        <v>x</v>
      </c>
      <c r="BQ56" s="403" t="str">
        <f t="shared" si="101"/>
        <v>x</v>
      </c>
      <c r="BR56" s="404"/>
      <c r="BS56" s="63"/>
      <c r="BT56" s="61"/>
      <c r="BU56" s="61"/>
      <c r="BV56" s="61"/>
      <c r="BW56" s="61"/>
      <c r="BX56" s="61"/>
      <c r="BY56" s="408">
        <f t="shared" si="102"/>
        <v>0</v>
      </c>
      <c r="BZ56" s="407">
        <f t="shared" si="103"/>
        <v>0</v>
      </c>
      <c r="CA56" s="369">
        <f t="shared" si="104"/>
        <v>-800</v>
      </c>
      <c r="CB56" s="409">
        <f t="shared" si="105"/>
        <v>1</v>
      </c>
      <c r="CC56" s="64"/>
      <c r="CD56" s="62"/>
      <c r="CE56" s="62"/>
      <c r="CF56" s="62"/>
      <c r="CG56" s="62"/>
      <c r="CH56" s="62"/>
      <c r="CI56" s="410">
        <f t="shared" si="106"/>
        <v>0</v>
      </c>
      <c r="CJ56" s="407">
        <f t="shared" si="107"/>
        <v>0</v>
      </c>
      <c r="CK56" s="369">
        <f t="shared" si="108"/>
        <v>-800</v>
      </c>
      <c r="CL56" s="409">
        <f t="shared" si="109"/>
        <v>1</v>
      </c>
      <c r="CM56" s="410" t="str">
        <f t="shared" si="110"/>
        <v>x</v>
      </c>
      <c r="CN56" s="411" t="str">
        <f t="shared" si="111"/>
        <v>x</v>
      </c>
      <c r="CO56" s="410" t="str">
        <f t="shared" si="112"/>
        <v>x</v>
      </c>
      <c r="CP56" s="412" t="str">
        <f t="shared" si="113"/>
        <v>x</v>
      </c>
      <c r="CQ56" s="404"/>
      <c r="CR56" s="63"/>
      <c r="CS56" s="61"/>
      <c r="CT56" s="61"/>
      <c r="CU56" s="61"/>
      <c r="CV56" s="61"/>
      <c r="CW56" s="61"/>
      <c r="CX56" s="417">
        <f t="shared" si="114"/>
        <v>0</v>
      </c>
      <c r="CY56" s="416">
        <f t="shared" si="115"/>
        <v>0</v>
      </c>
      <c r="CZ56" s="418">
        <f t="shared" si="116"/>
        <v>-800</v>
      </c>
      <c r="DA56" s="419">
        <f t="shared" si="117"/>
        <v>1</v>
      </c>
      <c r="DB56" s="64"/>
      <c r="DC56" s="62"/>
      <c r="DD56" s="62"/>
      <c r="DE56" s="62"/>
      <c r="DF56" s="62"/>
      <c r="DG56" s="62"/>
      <c r="DH56" s="420">
        <f t="shared" si="49"/>
        <v>0</v>
      </c>
      <c r="DI56" s="416">
        <f t="shared" si="50"/>
        <v>0</v>
      </c>
      <c r="DJ56" s="418">
        <f t="shared" si="68"/>
        <v>-800</v>
      </c>
      <c r="DK56" s="419">
        <f t="shared" si="51"/>
        <v>1</v>
      </c>
      <c r="DL56" s="420" t="str">
        <f t="shared" si="118"/>
        <v>x</v>
      </c>
      <c r="DM56" s="421" t="str">
        <f t="shared" si="119"/>
        <v>x</v>
      </c>
      <c r="DN56" s="420" t="str">
        <f t="shared" si="120"/>
        <v>x</v>
      </c>
      <c r="DO56" s="422" t="str">
        <f t="shared" si="121"/>
        <v>x</v>
      </c>
      <c r="DP56" s="404"/>
      <c r="DQ56" s="63"/>
      <c r="DR56" s="61"/>
      <c r="DS56" s="61"/>
      <c r="DT56" s="61"/>
      <c r="DU56" s="61"/>
      <c r="DV56" s="61"/>
      <c r="DW56" s="453">
        <f t="shared" si="122"/>
        <v>0</v>
      </c>
      <c r="DX56" s="452">
        <f t="shared" si="123"/>
        <v>0</v>
      </c>
      <c r="DY56" s="454">
        <f t="shared" si="124"/>
        <v>-800</v>
      </c>
      <c r="DZ56" s="455">
        <f t="shared" si="125"/>
        <v>1</v>
      </c>
      <c r="EA56" s="63"/>
      <c r="EB56" s="61"/>
      <c r="EC56" s="61"/>
      <c r="ED56" s="61"/>
      <c r="EE56" s="61"/>
      <c r="EF56" s="61"/>
      <c r="EG56" s="456">
        <f t="shared" si="126"/>
        <v>0</v>
      </c>
      <c r="EH56" s="452">
        <f t="shared" si="127"/>
        <v>0</v>
      </c>
      <c r="EI56" s="454">
        <f t="shared" si="128"/>
        <v>-800</v>
      </c>
      <c r="EJ56" s="455">
        <f t="shared" si="129"/>
        <v>1</v>
      </c>
      <c r="EK56" s="456" t="str">
        <f t="shared" si="130"/>
        <v>x</v>
      </c>
      <c r="EL56" s="457" t="str">
        <f t="shared" si="131"/>
        <v>x</v>
      </c>
      <c r="EM56" s="456" t="str">
        <f t="shared" si="132"/>
        <v>x</v>
      </c>
      <c r="EN56" s="458" t="str">
        <f t="shared" si="133"/>
        <v>x</v>
      </c>
      <c r="EO56" s="142" t="s">
        <v>152</v>
      </c>
    </row>
    <row r="57" spans="1:145" ht="12.75">
      <c r="A57" s="145">
        <f t="shared" si="69"/>
        <v>52</v>
      </c>
      <c r="B57" s="146">
        <v>52</v>
      </c>
      <c r="C57" s="170"/>
      <c r="D57" s="170"/>
      <c r="E57" s="170"/>
      <c r="I57" s="191">
        <f t="shared" si="70"/>
        <v>52</v>
      </c>
      <c r="J57" s="174">
        <f t="shared" si="71"/>
        <v>1000.052</v>
      </c>
      <c r="K57" s="191">
        <f t="shared" si="72"/>
        <v>52</v>
      </c>
      <c r="L57" s="174">
        <f t="shared" si="73"/>
        <v>1000.052</v>
      </c>
      <c r="M57" s="191">
        <f t="shared" si="74"/>
        <v>52</v>
      </c>
      <c r="N57" s="174">
        <f t="shared" si="75"/>
        <v>1000.052</v>
      </c>
      <c r="O57" s="191">
        <f t="shared" si="76"/>
        <v>52</v>
      </c>
      <c r="P57" s="174">
        <f t="shared" si="77"/>
        <v>1000.052</v>
      </c>
      <c r="W57" s="195" t="str">
        <f t="shared" si="78"/>
        <v>x</v>
      </c>
      <c r="X57" s="167" t="str">
        <f t="shared" si="79"/>
        <v>x</v>
      </c>
      <c r="Y57" s="195" t="str">
        <f t="shared" si="80"/>
        <v>x</v>
      </c>
      <c r="Z57" s="167" t="str">
        <f t="shared" si="81"/>
        <v>x</v>
      </c>
      <c r="AA57" s="195" t="str">
        <f t="shared" si="82"/>
        <v>x</v>
      </c>
      <c r="AB57" s="167" t="str">
        <f t="shared" si="83"/>
        <v>x</v>
      </c>
      <c r="AC57" s="195" t="str">
        <f t="shared" si="84"/>
        <v>x</v>
      </c>
      <c r="AD57" s="167" t="str">
        <f t="shared" si="85"/>
        <v>x</v>
      </c>
      <c r="AK57" s="174" t="str">
        <f t="shared" si="86"/>
        <v>x</v>
      </c>
      <c r="AL57" s="147" t="str">
        <f t="shared" si="87"/>
        <v>x</v>
      </c>
      <c r="AM57" s="1"/>
      <c r="AN57" s="1"/>
      <c r="AO57" s="1"/>
      <c r="AP57" s="1"/>
      <c r="AQ57" s="355" t="str">
        <f t="shared" si="88"/>
        <v>x</v>
      </c>
      <c r="AR57" s="105" t="str">
        <f t="shared" si="89"/>
        <v>x</v>
      </c>
      <c r="AS57" s="404"/>
      <c r="AT57" s="63"/>
      <c r="AU57" s="61"/>
      <c r="AV57" s="61"/>
      <c r="AW57" s="61"/>
      <c r="AX57" s="61"/>
      <c r="AY57" s="61"/>
      <c r="AZ57" s="400">
        <f t="shared" si="90"/>
        <v>0</v>
      </c>
      <c r="BA57" s="399">
        <f t="shared" si="91"/>
        <v>0</v>
      </c>
      <c r="BB57" s="366">
        <f t="shared" si="92"/>
        <v>-800</v>
      </c>
      <c r="BC57" s="401">
        <f t="shared" si="93"/>
        <v>1</v>
      </c>
      <c r="BD57" s="63"/>
      <c r="BE57" s="61"/>
      <c r="BF57" s="61"/>
      <c r="BG57" s="61"/>
      <c r="BH57" s="61"/>
      <c r="BI57" s="61"/>
      <c r="BJ57" s="354">
        <f t="shared" si="94"/>
        <v>0</v>
      </c>
      <c r="BK57" s="399">
        <f t="shared" si="95"/>
        <v>0</v>
      </c>
      <c r="BL57" s="366">
        <f t="shared" si="96"/>
        <v>-800</v>
      </c>
      <c r="BM57" s="401">
        <f t="shared" si="97"/>
        <v>1</v>
      </c>
      <c r="BN57" s="354" t="str">
        <f t="shared" si="98"/>
        <v>x</v>
      </c>
      <c r="BO57" s="402" t="str">
        <f t="shared" si="99"/>
        <v>x</v>
      </c>
      <c r="BP57" s="354" t="str">
        <f t="shared" si="100"/>
        <v>x</v>
      </c>
      <c r="BQ57" s="403" t="str">
        <f t="shared" si="101"/>
        <v>x</v>
      </c>
      <c r="BR57" s="404"/>
      <c r="BS57" s="63"/>
      <c r="BT57" s="61"/>
      <c r="BU57" s="61"/>
      <c r="BV57" s="61"/>
      <c r="BW57" s="61"/>
      <c r="BX57" s="61"/>
      <c r="BY57" s="408">
        <f t="shared" si="102"/>
        <v>0</v>
      </c>
      <c r="BZ57" s="407">
        <f t="shared" si="103"/>
        <v>0</v>
      </c>
      <c r="CA57" s="369">
        <f t="shared" si="104"/>
        <v>-800</v>
      </c>
      <c r="CB57" s="409">
        <f t="shared" si="105"/>
        <v>1</v>
      </c>
      <c r="CC57" s="64"/>
      <c r="CD57" s="62"/>
      <c r="CE57" s="62"/>
      <c r="CF57" s="62"/>
      <c r="CG57" s="62"/>
      <c r="CH57" s="62"/>
      <c r="CI57" s="410">
        <f t="shared" si="106"/>
        <v>0</v>
      </c>
      <c r="CJ57" s="407">
        <f t="shared" si="107"/>
        <v>0</v>
      </c>
      <c r="CK57" s="369">
        <f t="shared" si="108"/>
        <v>-800</v>
      </c>
      <c r="CL57" s="409">
        <f t="shared" si="109"/>
        <v>1</v>
      </c>
      <c r="CM57" s="410" t="str">
        <f t="shared" si="110"/>
        <v>x</v>
      </c>
      <c r="CN57" s="411" t="str">
        <f t="shared" si="111"/>
        <v>x</v>
      </c>
      <c r="CO57" s="410" t="str">
        <f t="shared" si="112"/>
        <v>x</v>
      </c>
      <c r="CP57" s="412" t="str">
        <f t="shared" si="113"/>
        <v>x</v>
      </c>
      <c r="CQ57" s="404"/>
      <c r="CR57" s="63"/>
      <c r="CS57" s="61"/>
      <c r="CT57" s="61"/>
      <c r="CU57" s="61"/>
      <c r="CV57" s="61"/>
      <c r="CW57" s="61"/>
      <c r="CX57" s="417">
        <f t="shared" si="114"/>
        <v>0</v>
      </c>
      <c r="CY57" s="416">
        <f t="shared" si="115"/>
        <v>0</v>
      </c>
      <c r="CZ57" s="418">
        <f t="shared" si="116"/>
        <v>-800</v>
      </c>
      <c r="DA57" s="419">
        <f t="shared" si="117"/>
        <v>1</v>
      </c>
      <c r="DB57" s="64"/>
      <c r="DC57" s="62"/>
      <c r="DD57" s="62"/>
      <c r="DE57" s="62"/>
      <c r="DF57" s="62"/>
      <c r="DG57" s="62"/>
      <c r="DH57" s="420">
        <f t="shared" si="49"/>
        <v>0</v>
      </c>
      <c r="DI57" s="416">
        <f t="shared" si="50"/>
        <v>0</v>
      </c>
      <c r="DJ57" s="418">
        <f t="shared" si="68"/>
        <v>-800</v>
      </c>
      <c r="DK57" s="419">
        <f t="shared" si="51"/>
        <v>1</v>
      </c>
      <c r="DL57" s="420" t="str">
        <f t="shared" si="118"/>
        <v>x</v>
      </c>
      <c r="DM57" s="421" t="str">
        <f t="shared" si="119"/>
        <v>x</v>
      </c>
      <c r="DN57" s="420" t="str">
        <f t="shared" si="120"/>
        <v>x</v>
      </c>
      <c r="DO57" s="422" t="str">
        <f t="shared" si="121"/>
        <v>x</v>
      </c>
      <c r="DP57" s="404"/>
      <c r="DQ57" s="63"/>
      <c r="DR57" s="61"/>
      <c r="DS57" s="61"/>
      <c r="DT57" s="61"/>
      <c r="DU57" s="61"/>
      <c r="DV57" s="61"/>
      <c r="DW57" s="453">
        <f t="shared" si="122"/>
        <v>0</v>
      </c>
      <c r="DX57" s="452">
        <f t="shared" si="123"/>
        <v>0</v>
      </c>
      <c r="DY57" s="454">
        <f t="shared" si="124"/>
        <v>-800</v>
      </c>
      <c r="DZ57" s="455">
        <f t="shared" si="125"/>
        <v>1</v>
      </c>
      <c r="EA57" s="63"/>
      <c r="EB57" s="61"/>
      <c r="EC57" s="61"/>
      <c r="ED57" s="61"/>
      <c r="EE57" s="61"/>
      <c r="EF57" s="61"/>
      <c r="EG57" s="456">
        <f t="shared" si="126"/>
        <v>0</v>
      </c>
      <c r="EH57" s="452">
        <f t="shared" si="127"/>
        <v>0</v>
      </c>
      <c r="EI57" s="454">
        <f t="shared" si="128"/>
        <v>-800</v>
      </c>
      <c r="EJ57" s="455">
        <f t="shared" si="129"/>
        <v>1</v>
      </c>
      <c r="EK57" s="456" t="str">
        <f t="shared" si="130"/>
        <v>x</v>
      </c>
      <c r="EL57" s="457" t="str">
        <f t="shared" si="131"/>
        <v>x</v>
      </c>
      <c r="EM57" s="456" t="str">
        <f t="shared" si="132"/>
        <v>x</v>
      </c>
      <c r="EN57" s="458" t="str">
        <f t="shared" si="133"/>
        <v>x</v>
      </c>
      <c r="EO57" s="142" t="s">
        <v>152</v>
      </c>
    </row>
    <row r="58" spans="1:145" ht="12.75">
      <c r="A58" s="145">
        <f t="shared" si="69"/>
        <v>53</v>
      </c>
      <c r="B58" s="146">
        <v>53</v>
      </c>
      <c r="C58" s="170"/>
      <c r="D58" s="170"/>
      <c r="E58" s="170"/>
      <c r="I58" s="191">
        <f t="shared" si="70"/>
        <v>53</v>
      </c>
      <c r="J58" s="174">
        <f t="shared" si="71"/>
        <v>1000.053</v>
      </c>
      <c r="K58" s="191">
        <f t="shared" si="72"/>
        <v>53</v>
      </c>
      <c r="L58" s="174">
        <f t="shared" si="73"/>
        <v>1000.053</v>
      </c>
      <c r="M58" s="191">
        <f t="shared" si="74"/>
        <v>53</v>
      </c>
      <c r="N58" s="174">
        <f t="shared" si="75"/>
        <v>1000.053</v>
      </c>
      <c r="O58" s="191">
        <f t="shared" si="76"/>
        <v>53</v>
      </c>
      <c r="P58" s="174">
        <f t="shared" si="77"/>
        <v>1000.053</v>
      </c>
      <c r="W58" s="195" t="str">
        <f t="shared" si="78"/>
        <v>x</v>
      </c>
      <c r="X58" s="167" t="str">
        <f t="shared" si="79"/>
        <v>x</v>
      </c>
      <c r="Y58" s="195" t="str">
        <f t="shared" si="80"/>
        <v>x</v>
      </c>
      <c r="Z58" s="167" t="str">
        <f t="shared" si="81"/>
        <v>x</v>
      </c>
      <c r="AA58" s="195" t="str">
        <f t="shared" si="82"/>
        <v>x</v>
      </c>
      <c r="AB58" s="167" t="str">
        <f t="shared" si="83"/>
        <v>x</v>
      </c>
      <c r="AC58" s="195" t="str">
        <f t="shared" si="84"/>
        <v>x</v>
      </c>
      <c r="AD58" s="167" t="str">
        <f t="shared" si="85"/>
        <v>x</v>
      </c>
      <c r="AK58" s="174" t="str">
        <f t="shared" si="86"/>
        <v>x</v>
      </c>
      <c r="AL58" s="147" t="str">
        <f t="shared" si="87"/>
        <v>x</v>
      </c>
      <c r="AM58" s="1"/>
      <c r="AN58" s="1"/>
      <c r="AO58" s="1"/>
      <c r="AP58" s="1"/>
      <c r="AQ58" s="355" t="str">
        <f t="shared" si="88"/>
        <v>x</v>
      </c>
      <c r="AR58" s="105" t="str">
        <f t="shared" si="89"/>
        <v>x</v>
      </c>
      <c r="AS58" s="404"/>
      <c r="AT58" s="63"/>
      <c r="AU58" s="61"/>
      <c r="AV58" s="61"/>
      <c r="AW58" s="61"/>
      <c r="AX58" s="61"/>
      <c r="AY58" s="61"/>
      <c r="AZ58" s="400">
        <f t="shared" si="90"/>
        <v>0</v>
      </c>
      <c r="BA58" s="399">
        <f t="shared" si="91"/>
        <v>0</v>
      </c>
      <c r="BB58" s="366">
        <f t="shared" si="92"/>
        <v>-800</v>
      </c>
      <c r="BC58" s="401">
        <f t="shared" si="93"/>
        <v>1</v>
      </c>
      <c r="BD58" s="63"/>
      <c r="BE58" s="61"/>
      <c r="BF58" s="61"/>
      <c r="BG58" s="61"/>
      <c r="BH58" s="61"/>
      <c r="BI58" s="61"/>
      <c r="BJ58" s="354">
        <f t="shared" si="94"/>
        <v>0</v>
      </c>
      <c r="BK58" s="399">
        <f t="shared" si="95"/>
        <v>0</v>
      </c>
      <c r="BL58" s="366">
        <f t="shared" si="96"/>
        <v>-800</v>
      </c>
      <c r="BM58" s="401">
        <f t="shared" si="97"/>
        <v>1</v>
      </c>
      <c r="BN58" s="354" t="str">
        <f t="shared" si="98"/>
        <v>x</v>
      </c>
      <c r="BO58" s="402" t="str">
        <f t="shared" si="99"/>
        <v>x</v>
      </c>
      <c r="BP58" s="354" t="str">
        <f t="shared" si="100"/>
        <v>x</v>
      </c>
      <c r="BQ58" s="403" t="str">
        <f t="shared" si="101"/>
        <v>x</v>
      </c>
      <c r="BR58" s="404"/>
      <c r="BS58" s="63"/>
      <c r="BT58" s="61"/>
      <c r="BU58" s="61"/>
      <c r="BV58" s="61"/>
      <c r="BW58" s="61"/>
      <c r="BX58" s="61"/>
      <c r="BY58" s="408">
        <f t="shared" si="102"/>
        <v>0</v>
      </c>
      <c r="BZ58" s="407">
        <f t="shared" si="103"/>
        <v>0</v>
      </c>
      <c r="CA58" s="369">
        <f t="shared" si="104"/>
        <v>-800</v>
      </c>
      <c r="CB58" s="409">
        <f t="shared" si="105"/>
        <v>1</v>
      </c>
      <c r="CC58" s="64"/>
      <c r="CD58" s="62"/>
      <c r="CE58" s="62"/>
      <c r="CF58" s="62"/>
      <c r="CG58" s="62"/>
      <c r="CH58" s="62"/>
      <c r="CI58" s="410">
        <f t="shared" si="106"/>
        <v>0</v>
      </c>
      <c r="CJ58" s="407">
        <f t="shared" si="107"/>
        <v>0</v>
      </c>
      <c r="CK58" s="369">
        <f t="shared" si="108"/>
        <v>-800</v>
      </c>
      <c r="CL58" s="409">
        <f t="shared" si="109"/>
        <v>1</v>
      </c>
      <c r="CM58" s="410" t="str">
        <f t="shared" si="110"/>
        <v>x</v>
      </c>
      <c r="CN58" s="411" t="str">
        <f t="shared" si="111"/>
        <v>x</v>
      </c>
      <c r="CO58" s="410" t="str">
        <f t="shared" si="112"/>
        <v>x</v>
      </c>
      <c r="CP58" s="412" t="str">
        <f t="shared" si="113"/>
        <v>x</v>
      </c>
      <c r="CQ58" s="404"/>
      <c r="CR58" s="63"/>
      <c r="CS58" s="61"/>
      <c r="CT58" s="61"/>
      <c r="CU58" s="61"/>
      <c r="CV58" s="61"/>
      <c r="CW58" s="61"/>
      <c r="CX58" s="417">
        <f t="shared" si="114"/>
        <v>0</v>
      </c>
      <c r="CY58" s="416">
        <f t="shared" si="115"/>
        <v>0</v>
      </c>
      <c r="CZ58" s="418">
        <f t="shared" si="116"/>
        <v>-800</v>
      </c>
      <c r="DA58" s="419">
        <f t="shared" si="117"/>
        <v>1</v>
      </c>
      <c r="DB58" s="64"/>
      <c r="DC58" s="62"/>
      <c r="DD58" s="62"/>
      <c r="DE58" s="62"/>
      <c r="DF58" s="62"/>
      <c r="DG58" s="62"/>
      <c r="DH58" s="420">
        <f t="shared" si="49"/>
        <v>0</v>
      </c>
      <c r="DI58" s="416">
        <f t="shared" si="50"/>
        <v>0</v>
      </c>
      <c r="DJ58" s="418">
        <f t="shared" si="68"/>
        <v>-800</v>
      </c>
      <c r="DK58" s="419">
        <f t="shared" si="51"/>
        <v>1</v>
      </c>
      <c r="DL58" s="420" t="str">
        <f t="shared" si="118"/>
        <v>x</v>
      </c>
      <c r="DM58" s="421" t="str">
        <f t="shared" si="119"/>
        <v>x</v>
      </c>
      <c r="DN58" s="420" t="str">
        <f t="shared" si="120"/>
        <v>x</v>
      </c>
      <c r="DO58" s="422" t="str">
        <f t="shared" si="121"/>
        <v>x</v>
      </c>
      <c r="DP58" s="404"/>
      <c r="DQ58" s="63"/>
      <c r="DR58" s="61"/>
      <c r="DS58" s="61"/>
      <c r="DT58" s="61"/>
      <c r="DU58" s="61"/>
      <c r="DV58" s="61"/>
      <c r="DW58" s="453">
        <f t="shared" si="122"/>
        <v>0</v>
      </c>
      <c r="DX58" s="452">
        <f t="shared" si="123"/>
        <v>0</v>
      </c>
      <c r="DY58" s="454">
        <f t="shared" si="124"/>
        <v>-800</v>
      </c>
      <c r="DZ58" s="455">
        <f t="shared" si="125"/>
        <v>1</v>
      </c>
      <c r="EA58" s="63"/>
      <c r="EB58" s="61"/>
      <c r="EC58" s="61"/>
      <c r="ED58" s="61"/>
      <c r="EE58" s="61"/>
      <c r="EF58" s="61"/>
      <c r="EG58" s="456">
        <f t="shared" si="126"/>
        <v>0</v>
      </c>
      <c r="EH58" s="452">
        <f t="shared" si="127"/>
        <v>0</v>
      </c>
      <c r="EI58" s="454">
        <f t="shared" si="128"/>
        <v>-800</v>
      </c>
      <c r="EJ58" s="455">
        <f t="shared" si="129"/>
        <v>1</v>
      </c>
      <c r="EK58" s="456" t="str">
        <f t="shared" si="130"/>
        <v>x</v>
      </c>
      <c r="EL58" s="457" t="str">
        <f t="shared" si="131"/>
        <v>x</v>
      </c>
      <c r="EM58" s="456" t="str">
        <f t="shared" si="132"/>
        <v>x</v>
      </c>
      <c r="EN58" s="458" t="str">
        <f t="shared" si="133"/>
        <v>x</v>
      </c>
      <c r="EO58" s="142" t="s">
        <v>152</v>
      </c>
    </row>
    <row r="59" spans="1:145" ht="12.75">
      <c r="A59" s="145">
        <f t="shared" si="69"/>
        <v>54</v>
      </c>
      <c r="B59" s="146">
        <v>54</v>
      </c>
      <c r="C59" s="170"/>
      <c r="D59" s="170"/>
      <c r="E59" s="170"/>
      <c r="I59" s="191">
        <f t="shared" si="70"/>
        <v>54</v>
      </c>
      <c r="J59" s="174">
        <f t="shared" si="71"/>
        <v>1000.054</v>
      </c>
      <c r="K59" s="191">
        <f t="shared" si="72"/>
        <v>54</v>
      </c>
      <c r="L59" s="174">
        <f t="shared" si="73"/>
        <v>1000.054</v>
      </c>
      <c r="M59" s="191">
        <f t="shared" si="74"/>
        <v>54</v>
      </c>
      <c r="N59" s="174">
        <f t="shared" si="75"/>
        <v>1000.054</v>
      </c>
      <c r="O59" s="191">
        <f t="shared" si="76"/>
        <v>54</v>
      </c>
      <c r="P59" s="174">
        <f t="shared" si="77"/>
        <v>1000.054</v>
      </c>
      <c r="W59" s="195" t="str">
        <f t="shared" si="78"/>
        <v>x</v>
      </c>
      <c r="X59" s="167" t="str">
        <f t="shared" si="79"/>
        <v>x</v>
      </c>
      <c r="Y59" s="195" t="str">
        <f t="shared" si="80"/>
        <v>x</v>
      </c>
      <c r="Z59" s="167" t="str">
        <f t="shared" si="81"/>
        <v>x</v>
      </c>
      <c r="AA59" s="195" t="str">
        <f t="shared" si="82"/>
        <v>x</v>
      </c>
      <c r="AB59" s="167" t="str">
        <f t="shared" si="83"/>
        <v>x</v>
      </c>
      <c r="AC59" s="195" t="str">
        <f t="shared" si="84"/>
        <v>x</v>
      </c>
      <c r="AD59" s="167" t="str">
        <f t="shared" si="85"/>
        <v>x</v>
      </c>
      <c r="AK59" s="174" t="str">
        <f t="shared" si="86"/>
        <v>x</v>
      </c>
      <c r="AL59" s="147" t="str">
        <f t="shared" si="87"/>
        <v>x</v>
      </c>
      <c r="AM59" s="1"/>
      <c r="AN59" s="1"/>
      <c r="AO59" s="1"/>
      <c r="AP59" s="1"/>
      <c r="AQ59" s="355" t="str">
        <f t="shared" si="88"/>
        <v>x</v>
      </c>
      <c r="AR59" s="105" t="str">
        <f t="shared" si="89"/>
        <v>x</v>
      </c>
      <c r="AS59" s="404"/>
      <c r="AT59" s="63"/>
      <c r="AU59" s="61"/>
      <c r="AV59" s="61"/>
      <c r="AW59" s="61"/>
      <c r="AX59" s="61"/>
      <c r="AY59" s="61"/>
      <c r="AZ59" s="400">
        <f t="shared" si="90"/>
        <v>0</v>
      </c>
      <c r="BA59" s="399">
        <f t="shared" si="91"/>
        <v>0</v>
      </c>
      <c r="BB59" s="366">
        <f t="shared" si="92"/>
        <v>-800</v>
      </c>
      <c r="BC59" s="401">
        <f t="shared" si="93"/>
        <v>1</v>
      </c>
      <c r="BD59" s="63"/>
      <c r="BE59" s="61"/>
      <c r="BF59" s="61"/>
      <c r="BG59" s="61"/>
      <c r="BH59" s="61"/>
      <c r="BI59" s="61"/>
      <c r="BJ59" s="354">
        <f t="shared" si="94"/>
        <v>0</v>
      </c>
      <c r="BK59" s="399">
        <f t="shared" si="95"/>
        <v>0</v>
      </c>
      <c r="BL59" s="366">
        <f t="shared" si="96"/>
        <v>-800</v>
      </c>
      <c r="BM59" s="401">
        <f t="shared" si="97"/>
        <v>1</v>
      </c>
      <c r="BN59" s="354" t="str">
        <f t="shared" si="98"/>
        <v>x</v>
      </c>
      <c r="BO59" s="402" t="str">
        <f t="shared" si="99"/>
        <v>x</v>
      </c>
      <c r="BP59" s="354" t="str">
        <f t="shared" si="100"/>
        <v>x</v>
      </c>
      <c r="BQ59" s="403" t="str">
        <f t="shared" si="101"/>
        <v>x</v>
      </c>
      <c r="BR59" s="404"/>
      <c r="BS59" s="63"/>
      <c r="BT59" s="61"/>
      <c r="BU59" s="61"/>
      <c r="BV59" s="61"/>
      <c r="BW59" s="61"/>
      <c r="BX59" s="61"/>
      <c r="BY59" s="408">
        <f t="shared" si="102"/>
        <v>0</v>
      </c>
      <c r="BZ59" s="407">
        <f t="shared" si="103"/>
        <v>0</v>
      </c>
      <c r="CA59" s="369">
        <f t="shared" si="104"/>
        <v>-800</v>
      </c>
      <c r="CB59" s="409">
        <f t="shared" si="105"/>
        <v>1</v>
      </c>
      <c r="CC59" s="64"/>
      <c r="CD59" s="62"/>
      <c r="CE59" s="62"/>
      <c r="CF59" s="62"/>
      <c r="CG59" s="62"/>
      <c r="CH59" s="62"/>
      <c r="CI59" s="410">
        <f t="shared" si="106"/>
        <v>0</v>
      </c>
      <c r="CJ59" s="407">
        <f t="shared" si="107"/>
        <v>0</v>
      </c>
      <c r="CK59" s="369">
        <f t="shared" si="108"/>
        <v>-800</v>
      </c>
      <c r="CL59" s="409">
        <f t="shared" si="109"/>
        <v>1</v>
      </c>
      <c r="CM59" s="410" t="str">
        <f t="shared" si="110"/>
        <v>x</v>
      </c>
      <c r="CN59" s="411" t="str">
        <f t="shared" si="111"/>
        <v>x</v>
      </c>
      <c r="CO59" s="410" t="str">
        <f t="shared" si="112"/>
        <v>x</v>
      </c>
      <c r="CP59" s="412" t="str">
        <f t="shared" si="113"/>
        <v>x</v>
      </c>
      <c r="CQ59" s="404"/>
      <c r="CR59" s="63"/>
      <c r="CS59" s="61"/>
      <c r="CT59" s="61"/>
      <c r="CU59" s="61"/>
      <c r="CV59" s="61"/>
      <c r="CW59" s="61"/>
      <c r="CX59" s="417">
        <f t="shared" si="114"/>
        <v>0</v>
      </c>
      <c r="CY59" s="416">
        <f t="shared" si="115"/>
        <v>0</v>
      </c>
      <c r="CZ59" s="418">
        <f t="shared" si="116"/>
        <v>-800</v>
      </c>
      <c r="DA59" s="419">
        <f t="shared" si="117"/>
        <v>1</v>
      </c>
      <c r="DB59" s="64"/>
      <c r="DC59" s="62"/>
      <c r="DD59" s="62"/>
      <c r="DE59" s="62"/>
      <c r="DF59" s="62"/>
      <c r="DG59" s="62"/>
      <c r="DH59" s="420">
        <f t="shared" si="49"/>
        <v>0</v>
      </c>
      <c r="DI59" s="416">
        <f t="shared" si="50"/>
        <v>0</v>
      </c>
      <c r="DJ59" s="418">
        <f t="shared" si="68"/>
        <v>-800</v>
      </c>
      <c r="DK59" s="419">
        <f t="shared" si="51"/>
        <v>1</v>
      </c>
      <c r="DL59" s="420" t="str">
        <f t="shared" si="118"/>
        <v>x</v>
      </c>
      <c r="DM59" s="421" t="str">
        <f t="shared" si="119"/>
        <v>x</v>
      </c>
      <c r="DN59" s="420" t="str">
        <f t="shared" si="120"/>
        <v>x</v>
      </c>
      <c r="DO59" s="422" t="str">
        <f t="shared" si="121"/>
        <v>x</v>
      </c>
      <c r="DP59" s="404"/>
      <c r="DQ59" s="63"/>
      <c r="DR59" s="61"/>
      <c r="DS59" s="61"/>
      <c r="DT59" s="61"/>
      <c r="DU59" s="61"/>
      <c r="DV59" s="61"/>
      <c r="DW59" s="453">
        <f t="shared" si="122"/>
        <v>0</v>
      </c>
      <c r="DX59" s="452">
        <f t="shared" si="123"/>
        <v>0</v>
      </c>
      <c r="DY59" s="454">
        <f t="shared" si="124"/>
        <v>-800</v>
      </c>
      <c r="DZ59" s="455">
        <f t="shared" si="125"/>
        <v>1</v>
      </c>
      <c r="EA59" s="63"/>
      <c r="EB59" s="61"/>
      <c r="EC59" s="61"/>
      <c r="ED59" s="61"/>
      <c r="EE59" s="61"/>
      <c r="EF59" s="61"/>
      <c r="EG59" s="456">
        <f t="shared" si="126"/>
        <v>0</v>
      </c>
      <c r="EH59" s="452">
        <f t="shared" si="127"/>
        <v>0</v>
      </c>
      <c r="EI59" s="454">
        <f t="shared" si="128"/>
        <v>-800</v>
      </c>
      <c r="EJ59" s="455">
        <f t="shared" si="129"/>
        <v>1</v>
      </c>
      <c r="EK59" s="456" t="str">
        <f t="shared" si="130"/>
        <v>x</v>
      </c>
      <c r="EL59" s="457" t="str">
        <f t="shared" si="131"/>
        <v>x</v>
      </c>
      <c r="EM59" s="456" t="str">
        <f t="shared" si="132"/>
        <v>x</v>
      </c>
      <c r="EN59" s="458" t="str">
        <f t="shared" si="133"/>
        <v>x</v>
      </c>
      <c r="EO59" s="142" t="s">
        <v>152</v>
      </c>
    </row>
    <row r="60" spans="1:145" ht="12.75">
      <c r="A60" s="145">
        <f t="shared" si="69"/>
        <v>55</v>
      </c>
      <c r="B60" s="146">
        <v>55</v>
      </c>
      <c r="C60" s="170"/>
      <c r="D60" s="170"/>
      <c r="E60" s="170"/>
      <c r="I60" s="191">
        <f t="shared" si="70"/>
        <v>55</v>
      </c>
      <c r="J60" s="174">
        <f t="shared" si="71"/>
        <v>1000.055</v>
      </c>
      <c r="K60" s="191">
        <f t="shared" si="72"/>
        <v>55</v>
      </c>
      <c r="L60" s="174">
        <f t="shared" si="73"/>
        <v>1000.055</v>
      </c>
      <c r="M60" s="191">
        <f t="shared" si="74"/>
        <v>55</v>
      </c>
      <c r="N60" s="174">
        <f t="shared" si="75"/>
        <v>1000.055</v>
      </c>
      <c r="O60" s="191">
        <f t="shared" si="76"/>
        <v>55</v>
      </c>
      <c r="P60" s="174">
        <f t="shared" si="77"/>
        <v>1000.055</v>
      </c>
      <c r="W60" s="195" t="str">
        <f t="shared" si="78"/>
        <v>x</v>
      </c>
      <c r="X60" s="167" t="str">
        <f t="shared" si="79"/>
        <v>x</v>
      </c>
      <c r="Y60" s="195" t="str">
        <f t="shared" si="80"/>
        <v>x</v>
      </c>
      <c r="Z60" s="167" t="str">
        <f t="shared" si="81"/>
        <v>x</v>
      </c>
      <c r="AA60" s="195" t="str">
        <f t="shared" si="82"/>
        <v>x</v>
      </c>
      <c r="AB60" s="167" t="str">
        <f t="shared" si="83"/>
        <v>x</v>
      </c>
      <c r="AC60" s="195" t="str">
        <f t="shared" si="84"/>
        <v>x</v>
      </c>
      <c r="AD60" s="167" t="str">
        <f t="shared" si="85"/>
        <v>x</v>
      </c>
      <c r="AK60" s="174" t="str">
        <f t="shared" si="86"/>
        <v>x</v>
      </c>
      <c r="AL60" s="147" t="str">
        <f t="shared" si="87"/>
        <v>x</v>
      </c>
      <c r="AM60" s="1"/>
      <c r="AN60" s="1"/>
      <c r="AO60" s="1"/>
      <c r="AP60" s="1"/>
      <c r="AQ60" s="355" t="str">
        <f t="shared" si="88"/>
        <v>x</v>
      </c>
      <c r="AR60" s="105" t="str">
        <f t="shared" si="89"/>
        <v>x</v>
      </c>
      <c r="AS60" s="404"/>
      <c r="AT60" s="63"/>
      <c r="AU60" s="61"/>
      <c r="AV60" s="61"/>
      <c r="AW60" s="61"/>
      <c r="AX60" s="61"/>
      <c r="AY60" s="61"/>
      <c r="AZ60" s="400">
        <f t="shared" si="90"/>
        <v>0</v>
      </c>
      <c r="BA60" s="399">
        <f t="shared" si="91"/>
        <v>0</v>
      </c>
      <c r="BB60" s="366">
        <f t="shared" si="92"/>
        <v>-800</v>
      </c>
      <c r="BC60" s="401">
        <f t="shared" si="93"/>
        <v>1</v>
      </c>
      <c r="BD60" s="63"/>
      <c r="BE60" s="61"/>
      <c r="BF60" s="61"/>
      <c r="BG60" s="61"/>
      <c r="BH60" s="61"/>
      <c r="BI60" s="61"/>
      <c r="BJ60" s="354">
        <f t="shared" si="94"/>
        <v>0</v>
      </c>
      <c r="BK60" s="399">
        <f t="shared" si="95"/>
        <v>0</v>
      </c>
      <c r="BL60" s="366">
        <f t="shared" si="96"/>
        <v>-800</v>
      </c>
      <c r="BM60" s="401">
        <f t="shared" si="97"/>
        <v>1</v>
      </c>
      <c r="BN60" s="354" t="str">
        <f t="shared" si="98"/>
        <v>x</v>
      </c>
      <c r="BO60" s="402" t="str">
        <f t="shared" si="99"/>
        <v>x</v>
      </c>
      <c r="BP60" s="354" t="str">
        <f t="shared" si="100"/>
        <v>x</v>
      </c>
      <c r="BQ60" s="403" t="str">
        <f t="shared" si="101"/>
        <v>x</v>
      </c>
      <c r="BR60" s="404"/>
      <c r="BS60" s="63"/>
      <c r="BT60" s="61"/>
      <c r="BU60" s="61"/>
      <c r="BV60" s="61"/>
      <c r="BW60" s="61"/>
      <c r="BX60" s="61"/>
      <c r="BY60" s="408">
        <f t="shared" si="102"/>
        <v>0</v>
      </c>
      <c r="BZ60" s="407">
        <f t="shared" si="103"/>
        <v>0</v>
      </c>
      <c r="CA60" s="369">
        <f t="shared" si="104"/>
        <v>-800</v>
      </c>
      <c r="CB60" s="409">
        <f t="shared" si="105"/>
        <v>1</v>
      </c>
      <c r="CC60" s="64"/>
      <c r="CD60" s="62"/>
      <c r="CE60" s="62"/>
      <c r="CF60" s="62"/>
      <c r="CG60" s="62"/>
      <c r="CH60" s="62"/>
      <c r="CI60" s="410">
        <f t="shared" si="106"/>
        <v>0</v>
      </c>
      <c r="CJ60" s="407">
        <f t="shared" si="107"/>
        <v>0</v>
      </c>
      <c r="CK60" s="369">
        <f t="shared" si="108"/>
        <v>-800</v>
      </c>
      <c r="CL60" s="409">
        <f t="shared" si="109"/>
        <v>1</v>
      </c>
      <c r="CM60" s="410" t="str">
        <f t="shared" si="110"/>
        <v>x</v>
      </c>
      <c r="CN60" s="411" t="str">
        <f t="shared" si="111"/>
        <v>x</v>
      </c>
      <c r="CO60" s="410" t="str">
        <f t="shared" si="112"/>
        <v>x</v>
      </c>
      <c r="CP60" s="412" t="str">
        <f t="shared" si="113"/>
        <v>x</v>
      </c>
      <c r="CQ60" s="404"/>
      <c r="CR60" s="63"/>
      <c r="CS60" s="61"/>
      <c r="CT60" s="61"/>
      <c r="CU60" s="61"/>
      <c r="CV60" s="61"/>
      <c r="CW60" s="61"/>
      <c r="CX60" s="417">
        <f t="shared" si="114"/>
        <v>0</v>
      </c>
      <c r="CY60" s="416">
        <f t="shared" si="115"/>
        <v>0</v>
      </c>
      <c r="CZ60" s="418">
        <f t="shared" si="116"/>
        <v>-800</v>
      </c>
      <c r="DA60" s="419">
        <f t="shared" si="117"/>
        <v>1</v>
      </c>
      <c r="DB60" s="64"/>
      <c r="DC60" s="62"/>
      <c r="DD60" s="62"/>
      <c r="DE60" s="62"/>
      <c r="DF60" s="62"/>
      <c r="DG60" s="62"/>
      <c r="DH60" s="420">
        <f t="shared" si="49"/>
        <v>0</v>
      </c>
      <c r="DI60" s="416">
        <f t="shared" si="50"/>
        <v>0</v>
      </c>
      <c r="DJ60" s="418">
        <f t="shared" si="68"/>
        <v>-800</v>
      </c>
      <c r="DK60" s="419">
        <f t="shared" si="51"/>
        <v>1</v>
      </c>
      <c r="DL60" s="420" t="str">
        <f t="shared" si="118"/>
        <v>x</v>
      </c>
      <c r="DM60" s="421" t="str">
        <f t="shared" si="119"/>
        <v>x</v>
      </c>
      <c r="DN60" s="420" t="str">
        <f t="shared" si="120"/>
        <v>x</v>
      </c>
      <c r="DO60" s="422" t="str">
        <f t="shared" si="121"/>
        <v>x</v>
      </c>
      <c r="DP60" s="404"/>
      <c r="DQ60" s="63"/>
      <c r="DR60" s="61"/>
      <c r="DS60" s="61"/>
      <c r="DT60" s="61"/>
      <c r="DU60" s="61"/>
      <c r="DV60" s="61"/>
      <c r="DW60" s="453">
        <f t="shared" si="122"/>
        <v>0</v>
      </c>
      <c r="DX60" s="452">
        <f t="shared" si="123"/>
        <v>0</v>
      </c>
      <c r="DY60" s="454">
        <f t="shared" si="124"/>
        <v>-800</v>
      </c>
      <c r="DZ60" s="455">
        <f t="shared" si="125"/>
        <v>1</v>
      </c>
      <c r="EA60" s="63"/>
      <c r="EB60" s="61"/>
      <c r="EC60" s="61"/>
      <c r="ED60" s="61"/>
      <c r="EE60" s="61"/>
      <c r="EF60" s="61"/>
      <c r="EG60" s="456">
        <f t="shared" si="126"/>
        <v>0</v>
      </c>
      <c r="EH60" s="452">
        <f t="shared" si="127"/>
        <v>0</v>
      </c>
      <c r="EI60" s="454">
        <f t="shared" si="128"/>
        <v>-800</v>
      </c>
      <c r="EJ60" s="455">
        <f t="shared" si="129"/>
        <v>1</v>
      </c>
      <c r="EK60" s="456" t="str">
        <f t="shared" si="130"/>
        <v>x</v>
      </c>
      <c r="EL60" s="457" t="str">
        <f t="shared" si="131"/>
        <v>x</v>
      </c>
      <c r="EM60" s="456" t="str">
        <f t="shared" si="132"/>
        <v>x</v>
      </c>
      <c r="EN60" s="458" t="str">
        <f t="shared" si="133"/>
        <v>x</v>
      </c>
      <c r="EO60" s="142" t="s">
        <v>152</v>
      </c>
    </row>
    <row r="61" spans="1:145" ht="12.75">
      <c r="A61" s="145">
        <f t="shared" si="69"/>
        <v>56</v>
      </c>
      <c r="B61" s="146">
        <v>56</v>
      </c>
      <c r="C61" s="170"/>
      <c r="D61" s="170"/>
      <c r="E61" s="170"/>
      <c r="I61" s="191">
        <f t="shared" si="70"/>
        <v>56</v>
      </c>
      <c r="J61" s="174">
        <f t="shared" si="71"/>
        <v>1000.056</v>
      </c>
      <c r="K61" s="191">
        <f t="shared" si="72"/>
        <v>56</v>
      </c>
      <c r="L61" s="174">
        <f t="shared" si="73"/>
        <v>1000.056</v>
      </c>
      <c r="M61" s="191">
        <f t="shared" si="74"/>
        <v>56</v>
      </c>
      <c r="N61" s="174">
        <f t="shared" si="75"/>
        <v>1000.056</v>
      </c>
      <c r="O61" s="191">
        <f t="shared" si="76"/>
        <v>56</v>
      </c>
      <c r="P61" s="174">
        <f t="shared" si="77"/>
        <v>1000.056</v>
      </c>
      <c r="W61" s="195" t="str">
        <f t="shared" si="78"/>
        <v>x</v>
      </c>
      <c r="X61" s="167" t="str">
        <f t="shared" si="79"/>
        <v>x</v>
      </c>
      <c r="Y61" s="195" t="str">
        <f t="shared" si="80"/>
        <v>x</v>
      </c>
      <c r="Z61" s="167" t="str">
        <f t="shared" si="81"/>
        <v>x</v>
      </c>
      <c r="AA61" s="195" t="str">
        <f t="shared" si="82"/>
        <v>x</v>
      </c>
      <c r="AB61" s="167" t="str">
        <f t="shared" si="83"/>
        <v>x</v>
      </c>
      <c r="AC61" s="195" t="str">
        <f t="shared" si="84"/>
        <v>x</v>
      </c>
      <c r="AD61" s="167" t="str">
        <f t="shared" si="85"/>
        <v>x</v>
      </c>
      <c r="AK61" s="174" t="str">
        <f t="shared" si="86"/>
        <v>x</v>
      </c>
      <c r="AL61" s="147" t="str">
        <f t="shared" si="87"/>
        <v>x</v>
      </c>
      <c r="AM61" s="1"/>
      <c r="AN61" s="1"/>
      <c r="AO61" s="1"/>
      <c r="AP61" s="1"/>
      <c r="AQ61" s="355" t="str">
        <f t="shared" si="88"/>
        <v>x</v>
      </c>
      <c r="AR61" s="105" t="str">
        <f t="shared" si="89"/>
        <v>x</v>
      </c>
      <c r="AS61" s="404"/>
      <c r="AT61" s="63"/>
      <c r="AU61" s="61"/>
      <c r="AV61" s="61"/>
      <c r="AW61" s="61"/>
      <c r="AX61" s="61"/>
      <c r="AY61" s="61"/>
      <c r="AZ61" s="400">
        <f t="shared" si="90"/>
        <v>0</v>
      </c>
      <c r="BA61" s="399">
        <f t="shared" si="91"/>
        <v>0</v>
      </c>
      <c r="BB61" s="366">
        <f t="shared" si="92"/>
        <v>-800</v>
      </c>
      <c r="BC61" s="401">
        <f t="shared" si="93"/>
        <v>1</v>
      </c>
      <c r="BD61" s="63"/>
      <c r="BE61" s="61"/>
      <c r="BF61" s="61"/>
      <c r="BG61" s="61"/>
      <c r="BH61" s="61"/>
      <c r="BI61" s="61"/>
      <c r="BJ61" s="354">
        <f t="shared" si="94"/>
        <v>0</v>
      </c>
      <c r="BK61" s="399">
        <f t="shared" si="95"/>
        <v>0</v>
      </c>
      <c r="BL61" s="366">
        <f t="shared" si="96"/>
        <v>-800</v>
      </c>
      <c r="BM61" s="401">
        <f t="shared" si="97"/>
        <v>1</v>
      </c>
      <c r="BN61" s="354" t="str">
        <f t="shared" si="98"/>
        <v>x</v>
      </c>
      <c r="BO61" s="402" t="str">
        <f t="shared" si="99"/>
        <v>x</v>
      </c>
      <c r="BP61" s="354" t="str">
        <f t="shared" si="100"/>
        <v>x</v>
      </c>
      <c r="BQ61" s="403" t="str">
        <f t="shared" si="101"/>
        <v>x</v>
      </c>
      <c r="BR61" s="404"/>
      <c r="BS61" s="63"/>
      <c r="BT61" s="61"/>
      <c r="BU61" s="61"/>
      <c r="BV61" s="61"/>
      <c r="BW61" s="61"/>
      <c r="BX61" s="61"/>
      <c r="BY61" s="408">
        <f t="shared" si="102"/>
        <v>0</v>
      </c>
      <c r="BZ61" s="407">
        <f t="shared" si="103"/>
        <v>0</v>
      </c>
      <c r="CA61" s="369">
        <f t="shared" si="104"/>
        <v>-800</v>
      </c>
      <c r="CB61" s="409">
        <f t="shared" si="105"/>
        <v>1</v>
      </c>
      <c r="CC61" s="64"/>
      <c r="CD61" s="62"/>
      <c r="CE61" s="62"/>
      <c r="CF61" s="62"/>
      <c r="CG61" s="62"/>
      <c r="CH61" s="62"/>
      <c r="CI61" s="410">
        <f t="shared" si="106"/>
        <v>0</v>
      </c>
      <c r="CJ61" s="407">
        <f t="shared" si="107"/>
        <v>0</v>
      </c>
      <c r="CK61" s="369">
        <f t="shared" si="108"/>
        <v>-800</v>
      </c>
      <c r="CL61" s="409">
        <f t="shared" si="109"/>
        <v>1</v>
      </c>
      <c r="CM61" s="410" t="str">
        <f t="shared" si="110"/>
        <v>x</v>
      </c>
      <c r="CN61" s="411" t="str">
        <f t="shared" si="111"/>
        <v>x</v>
      </c>
      <c r="CO61" s="410" t="str">
        <f t="shared" si="112"/>
        <v>x</v>
      </c>
      <c r="CP61" s="412" t="str">
        <f t="shared" si="113"/>
        <v>x</v>
      </c>
      <c r="CQ61" s="404"/>
      <c r="CR61" s="63"/>
      <c r="CS61" s="61"/>
      <c r="CT61" s="61"/>
      <c r="CU61" s="61"/>
      <c r="CV61" s="61"/>
      <c r="CW61" s="61"/>
      <c r="CX61" s="417">
        <f t="shared" si="114"/>
        <v>0</v>
      </c>
      <c r="CY61" s="416">
        <f t="shared" si="115"/>
        <v>0</v>
      </c>
      <c r="CZ61" s="418">
        <f t="shared" si="116"/>
        <v>-800</v>
      </c>
      <c r="DA61" s="419">
        <f t="shared" si="117"/>
        <v>1</v>
      </c>
      <c r="DB61" s="64"/>
      <c r="DC61" s="62"/>
      <c r="DD61" s="62"/>
      <c r="DE61" s="62"/>
      <c r="DF61" s="62"/>
      <c r="DG61" s="62"/>
      <c r="DH61" s="420">
        <f t="shared" si="49"/>
        <v>0</v>
      </c>
      <c r="DI61" s="416">
        <f t="shared" si="50"/>
        <v>0</v>
      </c>
      <c r="DJ61" s="418">
        <f t="shared" si="68"/>
        <v>-800</v>
      </c>
      <c r="DK61" s="419">
        <f t="shared" si="51"/>
        <v>1</v>
      </c>
      <c r="DL61" s="420" t="str">
        <f t="shared" si="118"/>
        <v>x</v>
      </c>
      <c r="DM61" s="421" t="str">
        <f t="shared" si="119"/>
        <v>x</v>
      </c>
      <c r="DN61" s="420" t="str">
        <f t="shared" si="120"/>
        <v>x</v>
      </c>
      <c r="DO61" s="422" t="str">
        <f t="shared" si="121"/>
        <v>x</v>
      </c>
      <c r="DP61" s="404"/>
      <c r="DQ61" s="63"/>
      <c r="DR61" s="61"/>
      <c r="DS61" s="61"/>
      <c r="DT61" s="61"/>
      <c r="DU61" s="61"/>
      <c r="DV61" s="61"/>
      <c r="DW61" s="453">
        <f t="shared" si="122"/>
        <v>0</v>
      </c>
      <c r="DX61" s="452">
        <f t="shared" si="123"/>
        <v>0</v>
      </c>
      <c r="DY61" s="454">
        <f t="shared" si="124"/>
        <v>-800</v>
      </c>
      <c r="DZ61" s="455">
        <f t="shared" si="125"/>
        <v>1</v>
      </c>
      <c r="EA61" s="63"/>
      <c r="EB61" s="61"/>
      <c r="EC61" s="61"/>
      <c r="ED61" s="61"/>
      <c r="EE61" s="61"/>
      <c r="EF61" s="61"/>
      <c r="EG61" s="456">
        <f t="shared" si="126"/>
        <v>0</v>
      </c>
      <c r="EH61" s="452">
        <f t="shared" si="127"/>
        <v>0</v>
      </c>
      <c r="EI61" s="454">
        <f t="shared" si="128"/>
        <v>-800</v>
      </c>
      <c r="EJ61" s="455">
        <f t="shared" si="129"/>
        <v>1</v>
      </c>
      <c r="EK61" s="456" t="str">
        <f t="shared" si="130"/>
        <v>x</v>
      </c>
      <c r="EL61" s="457" t="str">
        <f t="shared" si="131"/>
        <v>x</v>
      </c>
      <c r="EM61" s="456" t="str">
        <f t="shared" si="132"/>
        <v>x</v>
      </c>
      <c r="EN61" s="458" t="str">
        <f t="shared" si="133"/>
        <v>x</v>
      </c>
      <c r="EO61" s="142" t="s">
        <v>152</v>
      </c>
    </row>
    <row r="62" spans="1:145" ht="12.75">
      <c r="A62" s="145">
        <f t="shared" si="69"/>
        <v>57</v>
      </c>
      <c r="B62" s="146">
        <v>57</v>
      </c>
      <c r="C62" s="170"/>
      <c r="D62" s="170"/>
      <c r="E62" s="170"/>
      <c r="I62" s="191">
        <f t="shared" si="70"/>
        <v>57</v>
      </c>
      <c r="J62" s="174">
        <f t="shared" si="71"/>
        <v>1000.057</v>
      </c>
      <c r="K62" s="191">
        <f t="shared" si="72"/>
        <v>57</v>
      </c>
      <c r="L62" s="174">
        <f t="shared" si="73"/>
        <v>1000.057</v>
      </c>
      <c r="M62" s="191">
        <f t="shared" si="74"/>
        <v>57</v>
      </c>
      <c r="N62" s="174">
        <f t="shared" si="75"/>
        <v>1000.057</v>
      </c>
      <c r="O62" s="191">
        <f t="shared" si="76"/>
        <v>57</v>
      </c>
      <c r="P62" s="174">
        <f t="shared" si="77"/>
        <v>1000.057</v>
      </c>
      <c r="W62" s="195" t="str">
        <f t="shared" si="78"/>
        <v>x</v>
      </c>
      <c r="X62" s="167" t="str">
        <f t="shared" si="79"/>
        <v>x</v>
      </c>
      <c r="Y62" s="195" t="str">
        <f t="shared" si="80"/>
        <v>x</v>
      </c>
      <c r="Z62" s="167" t="str">
        <f t="shared" si="81"/>
        <v>x</v>
      </c>
      <c r="AA62" s="195" t="str">
        <f t="shared" si="82"/>
        <v>x</v>
      </c>
      <c r="AB62" s="167" t="str">
        <f t="shared" si="83"/>
        <v>x</v>
      </c>
      <c r="AC62" s="195" t="str">
        <f t="shared" si="84"/>
        <v>x</v>
      </c>
      <c r="AD62" s="167" t="str">
        <f t="shared" si="85"/>
        <v>x</v>
      </c>
      <c r="AK62" s="174" t="str">
        <f t="shared" si="86"/>
        <v>x</v>
      </c>
      <c r="AL62" s="147" t="str">
        <f t="shared" si="87"/>
        <v>x</v>
      </c>
      <c r="AM62" s="1"/>
      <c r="AN62" s="1"/>
      <c r="AO62" s="1"/>
      <c r="AP62" s="1"/>
      <c r="AQ62" s="355" t="str">
        <f t="shared" si="88"/>
        <v>x</v>
      </c>
      <c r="AR62" s="105" t="str">
        <f t="shared" si="89"/>
        <v>x</v>
      </c>
      <c r="AS62" s="404"/>
      <c r="AT62" s="63"/>
      <c r="AU62" s="61"/>
      <c r="AV62" s="61"/>
      <c r="AW62" s="61"/>
      <c r="AX62" s="61"/>
      <c r="AY62" s="61"/>
      <c r="AZ62" s="400">
        <f t="shared" si="90"/>
        <v>0</v>
      </c>
      <c r="BA62" s="399">
        <f t="shared" si="91"/>
        <v>0</v>
      </c>
      <c r="BB62" s="366">
        <f t="shared" si="92"/>
        <v>-800</v>
      </c>
      <c r="BC62" s="401">
        <f t="shared" si="93"/>
        <v>1</v>
      </c>
      <c r="BD62" s="63"/>
      <c r="BE62" s="61"/>
      <c r="BF62" s="61"/>
      <c r="BG62" s="61"/>
      <c r="BH62" s="61"/>
      <c r="BI62" s="61"/>
      <c r="BJ62" s="354">
        <f t="shared" si="94"/>
        <v>0</v>
      </c>
      <c r="BK62" s="399">
        <f t="shared" si="95"/>
        <v>0</v>
      </c>
      <c r="BL62" s="366">
        <f t="shared" si="96"/>
        <v>-800</v>
      </c>
      <c r="BM62" s="401">
        <f t="shared" si="97"/>
        <v>1</v>
      </c>
      <c r="BN62" s="354" t="str">
        <f t="shared" si="98"/>
        <v>x</v>
      </c>
      <c r="BO62" s="402" t="str">
        <f t="shared" si="99"/>
        <v>x</v>
      </c>
      <c r="BP62" s="354" t="str">
        <f t="shared" si="100"/>
        <v>x</v>
      </c>
      <c r="BQ62" s="403" t="str">
        <f t="shared" si="101"/>
        <v>x</v>
      </c>
      <c r="BR62" s="404"/>
      <c r="BS62" s="63"/>
      <c r="BT62" s="61"/>
      <c r="BU62" s="61"/>
      <c r="BV62" s="61"/>
      <c r="BW62" s="61"/>
      <c r="BX62" s="61"/>
      <c r="BY62" s="408">
        <f t="shared" si="102"/>
        <v>0</v>
      </c>
      <c r="BZ62" s="407">
        <f t="shared" si="103"/>
        <v>0</v>
      </c>
      <c r="CA62" s="369">
        <f t="shared" si="104"/>
        <v>-800</v>
      </c>
      <c r="CB62" s="409">
        <f t="shared" si="105"/>
        <v>1</v>
      </c>
      <c r="CC62" s="64"/>
      <c r="CD62" s="62"/>
      <c r="CE62" s="62"/>
      <c r="CF62" s="62"/>
      <c r="CG62" s="62"/>
      <c r="CH62" s="62"/>
      <c r="CI62" s="410">
        <f t="shared" si="106"/>
        <v>0</v>
      </c>
      <c r="CJ62" s="407">
        <f t="shared" si="107"/>
        <v>0</v>
      </c>
      <c r="CK62" s="369">
        <f t="shared" si="108"/>
        <v>-800</v>
      </c>
      <c r="CL62" s="409">
        <f t="shared" si="109"/>
        <v>1</v>
      </c>
      <c r="CM62" s="410" t="str">
        <f t="shared" si="110"/>
        <v>x</v>
      </c>
      <c r="CN62" s="411" t="str">
        <f t="shared" si="111"/>
        <v>x</v>
      </c>
      <c r="CO62" s="410" t="str">
        <f t="shared" si="112"/>
        <v>x</v>
      </c>
      <c r="CP62" s="412" t="str">
        <f t="shared" si="113"/>
        <v>x</v>
      </c>
      <c r="CQ62" s="404"/>
      <c r="CR62" s="63"/>
      <c r="CS62" s="61"/>
      <c r="CT62" s="61"/>
      <c r="CU62" s="61"/>
      <c r="CV62" s="61"/>
      <c r="CW62" s="61"/>
      <c r="CX62" s="417">
        <f t="shared" si="114"/>
        <v>0</v>
      </c>
      <c r="CY62" s="416">
        <f t="shared" si="115"/>
        <v>0</v>
      </c>
      <c r="CZ62" s="418">
        <f t="shared" si="116"/>
        <v>-800</v>
      </c>
      <c r="DA62" s="419">
        <f t="shared" si="117"/>
        <v>1</v>
      </c>
      <c r="DB62" s="64"/>
      <c r="DC62" s="62"/>
      <c r="DD62" s="62"/>
      <c r="DE62" s="62"/>
      <c r="DF62" s="62"/>
      <c r="DG62" s="62"/>
      <c r="DH62" s="420">
        <f t="shared" si="49"/>
        <v>0</v>
      </c>
      <c r="DI62" s="416">
        <f t="shared" si="50"/>
        <v>0</v>
      </c>
      <c r="DJ62" s="418">
        <f t="shared" si="68"/>
        <v>-800</v>
      </c>
      <c r="DK62" s="419">
        <f t="shared" si="51"/>
        <v>1</v>
      </c>
      <c r="DL62" s="420" t="str">
        <f t="shared" si="118"/>
        <v>x</v>
      </c>
      <c r="DM62" s="421" t="str">
        <f t="shared" si="119"/>
        <v>x</v>
      </c>
      <c r="DN62" s="420" t="str">
        <f t="shared" si="120"/>
        <v>x</v>
      </c>
      <c r="DO62" s="422" t="str">
        <f t="shared" si="121"/>
        <v>x</v>
      </c>
      <c r="DP62" s="404"/>
      <c r="DQ62" s="63"/>
      <c r="DR62" s="61"/>
      <c r="DS62" s="61"/>
      <c r="DT62" s="61"/>
      <c r="DU62" s="61"/>
      <c r="DV62" s="61"/>
      <c r="DW62" s="453">
        <f t="shared" si="122"/>
        <v>0</v>
      </c>
      <c r="DX62" s="452">
        <f t="shared" si="123"/>
        <v>0</v>
      </c>
      <c r="DY62" s="454">
        <f t="shared" si="124"/>
        <v>-800</v>
      </c>
      <c r="DZ62" s="455">
        <f t="shared" si="125"/>
        <v>1</v>
      </c>
      <c r="EA62" s="63"/>
      <c r="EB62" s="61"/>
      <c r="EC62" s="61"/>
      <c r="ED62" s="61"/>
      <c r="EE62" s="61"/>
      <c r="EF62" s="61"/>
      <c r="EG62" s="456">
        <f t="shared" si="126"/>
        <v>0</v>
      </c>
      <c r="EH62" s="452">
        <f t="shared" si="127"/>
        <v>0</v>
      </c>
      <c r="EI62" s="454">
        <f t="shared" si="128"/>
        <v>-800</v>
      </c>
      <c r="EJ62" s="455">
        <f t="shared" si="129"/>
        <v>1</v>
      </c>
      <c r="EK62" s="456" t="str">
        <f t="shared" si="130"/>
        <v>x</v>
      </c>
      <c r="EL62" s="457" t="str">
        <f t="shared" si="131"/>
        <v>x</v>
      </c>
      <c r="EM62" s="456" t="str">
        <f t="shared" si="132"/>
        <v>x</v>
      </c>
      <c r="EN62" s="458" t="str">
        <f t="shared" si="133"/>
        <v>x</v>
      </c>
      <c r="EO62" s="142" t="s">
        <v>152</v>
      </c>
    </row>
    <row r="63" spans="1:145" ht="12.75">
      <c r="A63" s="145">
        <f t="shared" si="69"/>
        <v>58</v>
      </c>
      <c r="B63" s="146">
        <v>58</v>
      </c>
      <c r="C63" s="170"/>
      <c r="D63" s="170"/>
      <c r="E63" s="170"/>
      <c r="I63" s="191">
        <f t="shared" si="70"/>
        <v>58</v>
      </c>
      <c r="J63" s="174">
        <f t="shared" si="71"/>
        <v>1000.058</v>
      </c>
      <c r="K63" s="191">
        <f t="shared" si="72"/>
        <v>58</v>
      </c>
      <c r="L63" s="174">
        <f t="shared" si="73"/>
        <v>1000.058</v>
      </c>
      <c r="M63" s="191">
        <f t="shared" si="74"/>
        <v>58</v>
      </c>
      <c r="N63" s="174">
        <f t="shared" si="75"/>
        <v>1000.058</v>
      </c>
      <c r="O63" s="191">
        <f t="shared" si="76"/>
        <v>58</v>
      </c>
      <c r="P63" s="174">
        <f t="shared" si="77"/>
        <v>1000.058</v>
      </c>
      <c r="W63" s="195" t="str">
        <f t="shared" si="78"/>
        <v>x</v>
      </c>
      <c r="X63" s="167" t="str">
        <f t="shared" si="79"/>
        <v>x</v>
      </c>
      <c r="Y63" s="195" t="str">
        <f t="shared" si="80"/>
        <v>x</v>
      </c>
      <c r="Z63" s="167" t="str">
        <f t="shared" si="81"/>
        <v>x</v>
      </c>
      <c r="AA63" s="195" t="str">
        <f t="shared" si="82"/>
        <v>x</v>
      </c>
      <c r="AB63" s="167" t="str">
        <f t="shared" si="83"/>
        <v>x</v>
      </c>
      <c r="AC63" s="195" t="str">
        <f t="shared" si="84"/>
        <v>x</v>
      </c>
      <c r="AD63" s="167" t="str">
        <f t="shared" si="85"/>
        <v>x</v>
      </c>
      <c r="AK63" s="174" t="str">
        <f t="shared" si="86"/>
        <v>x</v>
      </c>
      <c r="AL63" s="147" t="str">
        <f t="shared" si="87"/>
        <v>x</v>
      </c>
      <c r="AM63" s="1"/>
      <c r="AN63" s="1"/>
      <c r="AO63" s="1"/>
      <c r="AP63" s="1"/>
      <c r="AQ63" s="355" t="str">
        <f t="shared" si="88"/>
        <v>x</v>
      </c>
      <c r="AR63" s="105" t="str">
        <f t="shared" si="89"/>
        <v>x</v>
      </c>
      <c r="AS63" s="404"/>
      <c r="AT63" s="63"/>
      <c r="AU63" s="61"/>
      <c r="AV63" s="61"/>
      <c r="AW63" s="61"/>
      <c r="AX63" s="61"/>
      <c r="AY63" s="61"/>
      <c r="AZ63" s="400">
        <f t="shared" si="90"/>
        <v>0</v>
      </c>
      <c r="BA63" s="399">
        <f t="shared" si="91"/>
        <v>0</v>
      </c>
      <c r="BB63" s="366">
        <f t="shared" si="92"/>
        <v>-800</v>
      </c>
      <c r="BC63" s="401">
        <f t="shared" si="93"/>
        <v>1</v>
      </c>
      <c r="BD63" s="63"/>
      <c r="BE63" s="61"/>
      <c r="BF63" s="61"/>
      <c r="BG63" s="61"/>
      <c r="BH63" s="61"/>
      <c r="BI63" s="61"/>
      <c r="BJ63" s="354">
        <f t="shared" si="94"/>
        <v>0</v>
      </c>
      <c r="BK63" s="399">
        <f t="shared" si="95"/>
        <v>0</v>
      </c>
      <c r="BL63" s="366">
        <f t="shared" si="96"/>
        <v>-800</v>
      </c>
      <c r="BM63" s="401">
        <f t="shared" si="97"/>
        <v>1</v>
      </c>
      <c r="BN63" s="354" t="str">
        <f t="shared" si="98"/>
        <v>x</v>
      </c>
      <c r="BO63" s="402" t="str">
        <f t="shared" si="99"/>
        <v>x</v>
      </c>
      <c r="BP63" s="354" t="str">
        <f t="shared" si="100"/>
        <v>x</v>
      </c>
      <c r="BQ63" s="403" t="str">
        <f t="shared" si="101"/>
        <v>x</v>
      </c>
      <c r="BR63" s="404"/>
      <c r="BS63" s="63"/>
      <c r="BT63" s="61"/>
      <c r="BU63" s="61"/>
      <c r="BV63" s="61"/>
      <c r="BW63" s="61"/>
      <c r="BX63" s="61"/>
      <c r="BY63" s="408">
        <f t="shared" si="102"/>
        <v>0</v>
      </c>
      <c r="BZ63" s="407">
        <f t="shared" si="103"/>
        <v>0</v>
      </c>
      <c r="CA63" s="369">
        <f t="shared" si="104"/>
        <v>-800</v>
      </c>
      <c r="CB63" s="409">
        <f t="shared" si="105"/>
        <v>1</v>
      </c>
      <c r="CC63" s="64"/>
      <c r="CD63" s="62"/>
      <c r="CE63" s="62"/>
      <c r="CF63" s="62"/>
      <c r="CG63" s="62"/>
      <c r="CH63" s="62"/>
      <c r="CI63" s="410">
        <f t="shared" si="106"/>
        <v>0</v>
      </c>
      <c r="CJ63" s="407">
        <f t="shared" si="107"/>
        <v>0</v>
      </c>
      <c r="CK63" s="369">
        <f t="shared" si="108"/>
        <v>-800</v>
      </c>
      <c r="CL63" s="409">
        <f t="shared" si="109"/>
        <v>1</v>
      </c>
      <c r="CM63" s="410" t="str">
        <f t="shared" si="110"/>
        <v>x</v>
      </c>
      <c r="CN63" s="411" t="str">
        <f t="shared" si="111"/>
        <v>x</v>
      </c>
      <c r="CO63" s="410" t="str">
        <f t="shared" si="112"/>
        <v>x</v>
      </c>
      <c r="CP63" s="412" t="str">
        <f t="shared" si="113"/>
        <v>x</v>
      </c>
      <c r="CQ63" s="404"/>
      <c r="CR63" s="63"/>
      <c r="CS63" s="61"/>
      <c r="CT63" s="61"/>
      <c r="CU63" s="61"/>
      <c r="CV63" s="61"/>
      <c r="CW63" s="61"/>
      <c r="CX63" s="417">
        <f t="shared" si="114"/>
        <v>0</v>
      </c>
      <c r="CY63" s="416">
        <f t="shared" si="115"/>
        <v>0</v>
      </c>
      <c r="CZ63" s="418">
        <f t="shared" si="116"/>
        <v>-800</v>
      </c>
      <c r="DA63" s="419">
        <f t="shared" si="117"/>
        <v>1</v>
      </c>
      <c r="DB63" s="64"/>
      <c r="DC63" s="62"/>
      <c r="DD63" s="62"/>
      <c r="DE63" s="62"/>
      <c r="DF63" s="62"/>
      <c r="DG63" s="62"/>
      <c r="DH63" s="420">
        <f t="shared" si="49"/>
        <v>0</v>
      </c>
      <c r="DI63" s="416">
        <f t="shared" si="50"/>
        <v>0</v>
      </c>
      <c r="DJ63" s="418">
        <f t="shared" si="68"/>
        <v>-800</v>
      </c>
      <c r="DK63" s="419">
        <f t="shared" si="51"/>
        <v>1</v>
      </c>
      <c r="DL63" s="420" t="str">
        <f t="shared" si="118"/>
        <v>x</v>
      </c>
      <c r="DM63" s="421" t="str">
        <f t="shared" si="119"/>
        <v>x</v>
      </c>
      <c r="DN63" s="420" t="str">
        <f t="shared" si="120"/>
        <v>x</v>
      </c>
      <c r="DO63" s="422" t="str">
        <f t="shared" si="121"/>
        <v>x</v>
      </c>
      <c r="DP63" s="404"/>
      <c r="DQ63" s="63"/>
      <c r="DR63" s="61"/>
      <c r="DS63" s="61"/>
      <c r="DT63" s="61"/>
      <c r="DU63" s="61"/>
      <c r="DV63" s="61"/>
      <c r="DW63" s="453">
        <f t="shared" si="122"/>
        <v>0</v>
      </c>
      <c r="DX63" s="452">
        <f t="shared" si="123"/>
        <v>0</v>
      </c>
      <c r="DY63" s="454">
        <f t="shared" si="124"/>
        <v>-800</v>
      </c>
      <c r="DZ63" s="455">
        <f t="shared" si="125"/>
        <v>1</v>
      </c>
      <c r="EA63" s="63"/>
      <c r="EB63" s="61"/>
      <c r="EC63" s="61"/>
      <c r="ED63" s="61"/>
      <c r="EE63" s="61"/>
      <c r="EF63" s="61"/>
      <c r="EG63" s="456">
        <f t="shared" si="126"/>
        <v>0</v>
      </c>
      <c r="EH63" s="452">
        <f t="shared" si="127"/>
        <v>0</v>
      </c>
      <c r="EI63" s="454">
        <f t="shared" si="128"/>
        <v>-800</v>
      </c>
      <c r="EJ63" s="455">
        <f t="shared" si="129"/>
        <v>1</v>
      </c>
      <c r="EK63" s="456" t="str">
        <f t="shared" si="130"/>
        <v>x</v>
      </c>
      <c r="EL63" s="457" t="str">
        <f t="shared" si="131"/>
        <v>x</v>
      </c>
      <c r="EM63" s="456" t="str">
        <f t="shared" si="132"/>
        <v>x</v>
      </c>
      <c r="EN63" s="458" t="str">
        <f t="shared" si="133"/>
        <v>x</v>
      </c>
      <c r="EO63" s="142" t="s">
        <v>152</v>
      </c>
    </row>
    <row r="64" spans="1:145" ht="12.75">
      <c r="A64" s="145">
        <f t="shared" si="69"/>
        <v>59</v>
      </c>
      <c r="B64" s="146">
        <v>59</v>
      </c>
      <c r="C64" s="170"/>
      <c r="D64" s="170"/>
      <c r="E64" s="170"/>
      <c r="I64" s="191">
        <f t="shared" si="70"/>
        <v>59</v>
      </c>
      <c r="J64" s="174">
        <f t="shared" si="71"/>
        <v>1000.059</v>
      </c>
      <c r="K64" s="191">
        <f t="shared" si="72"/>
        <v>59</v>
      </c>
      <c r="L64" s="174">
        <f t="shared" si="73"/>
        <v>1000.059</v>
      </c>
      <c r="M64" s="191">
        <f t="shared" si="74"/>
        <v>59</v>
      </c>
      <c r="N64" s="174">
        <f t="shared" si="75"/>
        <v>1000.059</v>
      </c>
      <c r="O64" s="191">
        <f t="shared" si="76"/>
        <v>59</v>
      </c>
      <c r="P64" s="174">
        <f t="shared" si="77"/>
        <v>1000.059</v>
      </c>
      <c r="W64" s="195" t="str">
        <f t="shared" si="78"/>
        <v>x</v>
      </c>
      <c r="X64" s="167" t="str">
        <f t="shared" si="79"/>
        <v>x</v>
      </c>
      <c r="Y64" s="195" t="str">
        <f t="shared" si="80"/>
        <v>x</v>
      </c>
      <c r="Z64" s="167" t="str">
        <f t="shared" si="81"/>
        <v>x</v>
      </c>
      <c r="AA64" s="195" t="str">
        <f t="shared" si="82"/>
        <v>x</v>
      </c>
      <c r="AB64" s="167" t="str">
        <f t="shared" si="83"/>
        <v>x</v>
      </c>
      <c r="AC64" s="195" t="str">
        <f t="shared" si="84"/>
        <v>x</v>
      </c>
      <c r="AD64" s="167" t="str">
        <f t="shared" si="85"/>
        <v>x</v>
      </c>
      <c r="AK64" s="174" t="str">
        <f t="shared" si="86"/>
        <v>x</v>
      </c>
      <c r="AL64" s="147" t="str">
        <f t="shared" si="87"/>
        <v>x</v>
      </c>
      <c r="AM64" s="1"/>
      <c r="AN64" s="1"/>
      <c r="AO64" s="1"/>
      <c r="AP64" s="1"/>
      <c r="AQ64" s="355" t="str">
        <f t="shared" si="88"/>
        <v>x</v>
      </c>
      <c r="AR64" s="105" t="str">
        <f t="shared" si="89"/>
        <v>x</v>
      </c>
      <c r="AS64" s="404"/>
      <c r="AT64" s="63"/>
      <c r="AU64" s="61"/>
      <c r="AV64" s="61"/>
      <c r="AW64" s="61"/>
      <c r="AX64" s="61"/>
      <c r="AY64" s="61"/>
      <c r="AZ64" s="400">
        <f t="shared" si="90"/>
        <v>0</v>
      </c>
      <c r="BA64" s="399">
        <f t="shared" si="91"/>
        <v>0</v>
      </c>
      <c r="BB64" s="366">
        <f t="shared" si="92"/>
        <v>-800</v>
      </c>
      <c r="BC64" s="401">
        <f t="shared" si="93"/>
        <v>1</v>
      </c>
      <c r="BD64" s="63"/>
      <c r="BE64" s="61"/>
      <c r="BF64" s="61"/>
      <c r="BG64" s="61"/>
      <c r="BH64" s="61"/>
      <c r="BI64" s="61"/>
      <c r="BJ64" s="354">
        <f t="shared" si="94"/>
        <v>0</v>
      </c>
      <c r="BK64" s="399">
        <f t="shared" si="95"/>
        <v>0</v>
      </c>
      <c r="BL64" s="366">
        <f t="shared" si="96"/>
        <v>-800</v>
      </c>
      <c r="BM64" s="401">
        <f t="shared" si="97"/>
        <v>1</v>
      </c>
      <c r="BN64" s="354" t="str">
        <f t="shared" si="98"/>
        <v>x</v>
      </c>
      <c r="BO64" s="402" t="str">
        <f t="shared" si="99"/>
        <v>x</v>
      </c>
      <c r="BP64" s="354" t="str">
        <f t="shared" si="100"/>
        <v>x</v>
      </c>
      <c r="BQ64" s="403" t="str">
        <f t="shared" si="101"/>
        <v>x</v>
      </c>
      <c r="BR64" s="404"/>
      <c r="BS64" s="63"/>
      <c r="BT64" s="61"/>
      <c r="BU64" s="61"/>
      <c r="BV64" s="61"/>
      <c r="BW64" s="61"/>
      <c r="BX64" s="61"/>
      <c r="BY64" s="408">
        <f t="shared" si="102"/>
        <v>0</v>
      </c>
      <c r="BZ64" s="407">
        <f t="shared" si="103"/>
        <v>0</v>
      </c>
      <c r="CA64" s="369">
        <f t="shared" si="104"/>
        <v>-800</v>
      </c>
      <c r="CB64" s="409">
        <f t="shared" si="105"/>
        <v>1</v>
      </c>
      <c r="CC64" s="64"/>
      <c r="CD64" s="62"/>
      <c r="CE64" s="62"/>
      <c r="CF64" s="62"/>
      <c r="CG64" s="62"/>
      <c r="CH64" s="62"/>
      <c r="CI64" s="410">
        <f t="shared" si="106"/>
        <v>0</v>
      </c>
      <c r="CJ64" s="407">
        <f t="shared" si="107"/>
        <v>0</v>
      </c>
      <c r="CK64" s="369">
        <f t="shared" si="108"/>
        <v>-800</v>
      </c>
      <c r="CL64" s="409">
        <f t="shared" si="109"/>
        <v>1</v>
      </c>
      <c r="CM64" s="410" t="str">
        <f t="shared" si="110"/>
        <v>x</v>
      </c>
      <c r="CN64" s="411" t="str">
        <f t="shared" si="111"/>
        <v>x</v>
      </c>
      <c r="CO64" s="410" t="str">
        <f t="shared" si="112"/>
        <v>x</v>
      </c>
      <c r="CP64" s="412" t="str">
        <f t="shared" si="113"/>
        <v>x</v>
      </c>
      <c r="CQ64" s="404"/>
      <c r="CR64" s="63"/>
      <c r="CS64" s="61"/>
      <c r="CT64" s="61"/>
      <c r="CU64" s="61"/>
      <c r="CV64" s="61"/>
      <c r="CW64" s="61"/>
      <c r="CX64" s="417">
        <f t="shared" si="114"/>
        <v>0</v>
      </c>
      <c r="CY64" s="416">
        <f t="shared" si="115"/>
        <v>0</v>
      </c>
      <c r="CZ64" s="418">
        <f t="shared" si="116"/>
        <v>-800</v>
      </c>
      <c r="DA64" s="419">
        <f t="shared" si="117"/>
        <v>1</v>
      </c>
      <c r="DB64" s="64"/>
      <c r="DC64" s="62"/>
      <c r="DD64" s="62"/>
      <c r="DE64" s="62"/>
      <c r="DF64" s="62"/>
      <c r="DG64" s="62"/>
      <c r="DH64" s="420">
        <f t="shared" si="49"/>
        <v>0</v>
      </c>
      <c r="DI64" s="416">
        <f t="shared" si="50"/>
        <v>0</v>
      </c>
      <c r="DJ64" s="418">
        <f t="shared" si="68"/>
        <v>-800</v>
      </c>
      <c r="DK64" s="419">
        <f t="shared" si="51"/>
        <v>1</v>
      </c>
      <c r="DL64" s="420" t="str">
        <f t="shared" si="118"/>
        <v>x</v>
      </c>
      <c r="DM64" s="421" t="str">
        <f t="shared" si="119"/>
        <v>x</v>
      </c>
      <c r="DN64" s="420" t="str">
        <f t="shared" si="120"/>
        <v>x</v>
      </c>
      <c r="DO64" s="422" t="str">
        <f t="shared" si="121"/>
        <v>x</v>
      </c>
      <c r="DP64" s="404"/>
      <c r="DQ64" s="63"/>
      <c r="DR64" s="61"/>
      <c r="DS64" s="61"/>
      <c r="DT64" s="61"/>
      <c r="DU64" s="61"/>
      <c r="DV64" s="61"/>
      <c r="DW64" s="453">
        <f t="shared" si="122"/>
        <v>0</v>
      </c>
      <c r="DX64" s="452">
        <f t="shared" si="123"/>
        <v>0</v>
      </c>
      <c r="DY64" s="454">
        <f t="shared" si="124"/>
        <v>-800</v>
      </c>
      <c r="DZ64" s="455">
        <f t="shared" si="125"/>
        <v>1</v>
      </c>
      <c r="EA64" s="63"/>
      <c r="EB64" s="61"/>
      <c r="EC64" s="61"/>
      <c r="ED64" s="61"/>
      <c r="EE64" s="61"/>
      <c r="EF64" s="61"/>
      <c r="EG64" s="456">
        <f t="shared" si="126"/>
        <v>0</v>
      </c>
      <c r="EH64" s="452">
        <f t="shared" si="127"/>
        <v>0</v>
      </c>
      <c r="EI64" s="454">
        <f t="shared" si="128"/>
        <v>-800</v>
      </c>
      <c r="EJ64" s="455">
        <f t="shared" si="129"/>
        <v>1</v>
      </c>
      <c r="EK64" s="456" t="str">
        <f t="shared" si="130"/>
        <v>x</v>
      </c>
      <c r="EL64" s="457" t="str">
        <f t="shared" si="131"/>
        <v>x</v>
      </c>
      <c r="EM64" s="456" t="str">
        <f t="shared" si="132"/>
        <v>x</v>
      </c>
      <c r="EN64" s="458" t="str">
        <f t="shared" si="133"/>
        <v>x</v>
      </c>
      <c r="EO64" s="142" t="s">
        <v>152</v>
      </c>
    </row>
    <row r="65" spans="1:145" ht="12.75">
      <c r="A65" s="145">
        <f t="shared" si="69"/>
        <v>60</v>
      </c>
      <c r="B65" s="146">
        <v>60</v>
      </c>
      <c r="C65" s="170"/>
      <c r="D65" s="170"/>
      <c r="E65" s="170"/>
      <c r="I65" s="191">
        <f t="shared" si="70"/>
        <v>60</v>
      </c>
      <c r="J65" s="174">
        <f t="shared" si="71"/>
        <v>1000.06</v>
      </c>
      <c r="K65" s="191">
        <f t="shared" si="72"/>
        <v>60</v>
      </c>
      <c r="L65" s="174">
        <f t="shared" si="73"/>
        <v>1000.06</v>
      </c>
      <c r="M65" s="191">
        <f t="shared" si="74"/>
        <v>60</v>
      </c>
      <c r="N65" s="174">
        <f t="shared" si="75"/>
        <v>1000.06</v>
      </c>
      <c r="O65" s="191">
        <f t="shared" si="76"/>
        <v>60</v>
      </c>
      <c r="P65" s="174">
        <f t="shared" si="77"/>
        <v>1000.06</v>
      </c>
      <c r="W65" s="195" t="str">
        <f t="shared" si="78"/>
        <v>x</v>
      </c>
      <c r="X65" s="167" t="str">
        <f t="shared" si="79"/>
        <v>x</v>
      </c>
      <c r="Y65" s="195" t="str">
        <f t="shared" si="80"/>
        <v>x</v>
      </c>
      <c r="Z65" s="167" t="str">
        <f t="shared" si="81"/>
        <v>x</v>
      </c>
      <c r="AA65" s="195" t="str">
        <f t="shared" si="82"/>
        <v>x</v>
      </c>
      <c r="AB65" s="167" t="str">
        <f t="shared" si="83"/>
        <v>x</v>
      </c>
      <c r="AC65" s="195" t="str">
        <f t="shared" si="84"/>
        <v>x</v>
      </c>
      <c r="AD65" s="167" t="str">
        <f t="shared" si="85"/>
        <v>x</v>
      </c>
      <c r="AK65" s="174" t="str">
        <f t="shared" si="86"/>
        <v>x</v>
      </c>
      <c r="AL65" s="147" t="str">
        <f t="shared" si="87"/>
        <v>x</v>
      </c>
      <c r="AM65" s="1"/>
      <c r="AN65" s="1"/>
      <c r="AO65" s="1"/>
      <c r="AP65" s="1"/>
      <c r="AQ65" s="355" t="str">
        <f t="shared" si="88"/>
        <v>x</v>
      </c>
      <c r="AR65" s="105" t="str">
        <f t="shared" si="89"/>
        <v>x</v>
      </c>
      <c r="AS65" s="404"/>
      <c r="AT65" s="63"/>
      <c r="AU65" s="61"/>
      <c r="AV65" s="61"/>
      <c r="AW65" s="61"/>
      <c r="AX65" s="61"/>
      <c r="AY65" s="61"/>
      <c r="AZ65" s="400">
        <f t="shared" si="90"/>
        <v>0</v>
      </c>
      <c r="BA65" s="399">
        <f t="shared" si="91"/>
        <v>0</v>
      </c>
      <c r="BB65" s="366">
        <f t="shared" si="92"/>
        <v>-800</v>
      </c>
      <c r="BC65" s="401">
        <f t="shared" si="93"/>
        <v>1</v>
      </c>
      <c r="BD65" s="63"/>
      <c r="BE65" s="61"/>
      <c r="BF65" s="61"/>
      <c r="BG65" s="61"/>
      <c r="BH65" s="61"/>
      <c r="BI65" s="61"/>
      <c r="BJ65" s="354">
        <f t="shared" si="94"/>
        <v>0</v>
      </c>
      <c r="BK65" s="399">
        <f t="shared" si="95"/>
        <v>0</v>
      </c>
      <c r="BL65" s="366">
        <f t="shared" si="96"/>
        <v>-800</v>
      </c>
      <c r="BM65" s="401">
        <f t="shared" si="97"/>
        <v>1</v>
      </c>
      <c r="BN65" s="354" t="str">
        <f t="shared" si="98"/>
        <v>x</v>
      </c>
      <c r="BO65" s="402" t="str">
        <f t="shared" si="99"/>
        <v>x</v>
      </c>
      <c r="BP65" s="354" t="str">
        <f t="shared" si="100"/>
        <v>x</v>
      </c>
      <c r="BQ65" s="403" t="str">
        <f t="shared" si="101"/>
        <v>x</v>
      </c>
      <c r="BR65" s="404"/>
      <c r="BS65" s="63"/>
      <c r="BT65" s="61"/>
      <c r="BU65" s="61"/>
      <c r="BV65" s="61"/>
      <c r="BW65" s="61"/>
      <c r="BX65" s="61"/>
      <c r="BY65" s="408">
        <f t="shared" si="102"/>
        <v>0</v>
      </c>
      <c r="BZ65" s="407">
        <f t="shared" si="103"/>
        <v>0</v>
      </c>
      <c r="CA65" s="369">
        <f t="shared" si="104"/>
        <v>-800</v>
      </c>
      <c r="CB65" s="409">
        <f t="shared" si="105"/>
        <v>1</v>
      </c>
      <c r="CC65" s="64"/>
      <c r="CD65" s="62"/>
      <c r="CE65" s="62"/>
      <c r="CF65" s="62"/>
      <c r="CG65" s="62"/>
      <c r="CH65" s="62"/>
      <c r="CI65" s="410">
        <f t="shared" si="106"/>
        <v>0</v>
      </c>
      <c r="CJ65" s="407">
        <f t="shared" si="107"/>
        <v>0</v>
      </c>
      <c r="CK65" s="369">
        <f t="shared" si="108"/>
        <v>-800</v>
      </c>
      <c r="CL65" s="409">
        <f t="shared" si="109"/>
        <v>1</v>
      </c>
      <c r="CM65" s="410" t="str">
        <f t="shared" si="110"/>
        <v>x</v>
      </c>
      <c r="CN65" s="411" t="str">
        <f t="shared" si="111"/>
        <v>x</v>
      </c>
      <c r="CO65" s="410" t="str">
        <f t="shared" si="112"/>
        <v>x</v>
      </c>
      <c r="CP65" s="412" t="str">
        <f t="shared" si="113"/>
        <v>x</v>
      </c>
      <c r="CQ65" s="404"/>
      <c r="CR65" s="63"/>
      <c r="CS65" s="61"/>
      <c r="CT65" s="61"/>
      <c r="CU65" s="61"/>
      <c r="CV65" s="61"/>
      <c r="CW65" s="61"/>
      <c r="CX65" s="417">
        <f t="shared" si="114"/>
        <v>0</v>
      </c>
      <c r="CY65" s="416">
        <f t="shared" si="115"/>
        <v>0</v>
      </c>
      <c r="CZ65" s="418">
        <f t="shared" si="116"/>
        <v>-800</v>
      </c>
      <c r="DA65" s="419">
        <f t="shared" si="117"/>
        <v>1</v>
      </c>
      <c r="DB65" s="64"/>
      <c r="DC65" s="62"/>
      <c r="DD65" s="62"/>
      <c r="DE65" s="62"/>
      <c r="DF65" s="62"/>
      <c r="DG65" s="62"/>
      <c r="DH65" s="420">
        <f t="shared" si="49"/>
        <v>0</v>
      </c>
      <c r="DI65" s="416">
        <f t="shared" si="50"/>
        <v>0</v>
      </c>
      <c r="DJ65" s="418">
        <f t="shared" si="68"/>
        <v>-800</v>
      </c>
      <c r="DK65" s="419">
        <f t="shared" si="51"/>
        <v>1</v>
      </c>
      <c r="DL65" s="420" t="str">
        <f t="shared" si="118"/>
        <v>x</v>
      </c>
      <c r="DM65" s="421" t="str">
        <f t="shared" si="119"/>
        <v>x</v>
      </c>
      <c r="DN65" s="420" t="str">
        <f t="shared" si="120"/>
        <v>x</v>
      </c>
      <c r="DO65" s="422" t="str">
        <f t="shared" si="121"/>
        <v>x</v>
      </c>
      <c r="DP65" s="404"/>
      <c r="DQ65" s="63"/>
      <c r="DR65" s="61"/>
      <c r="DS65" s="61"/>
      <c r="DT65" s="61"/>
      <c r="DU65" s="61"/>
      <c r="DV65" s="61"/>
      <c r="DW65" s="453">
        <f t="shared" si="122"/>
        <v>0</v>
      </c>
      <c r="DX65" s="452">
        <f t="shared" si="123"/>
        <v>0</v>
      </c>
      <c r="DY65" s="454">
        <f t="shared" si="124"/>
        <v>-800</v>
      </c>
      <c r="DZ65" s="455">
        <f t="shared" si="125"/>
        <v>1</v>
      </c>
      <c r="EA65" s="63"/>
      <c r="EB65" s="61"/>
      <c r="EC65" s="61"/>
      <c r="ED65" s="61"/>
      <c r="EE65" s="61"/>
      <c r="EF65" s="61"/>
      <c r="EG65" s="456">
        <f t="shared" si="126"/>
        <v>0</v>
      </c>
      <c r="EH65" s="452">
        <f t="shared" si="127"/>
        <v>0</v>
      </c>
      <c r="EI65" s="454">
        <f t="shared" si="128"/>
        <v>-800</v>
      </c>
      <c r="EJ65" s="455">
        <f t="shared" si="129"/>
        <v>1</v>
      </c>
      <c r="EK65" s="456" t="str">
        <f t="shared" si="130"/>
        <v>x</v>
      </c>
      <c r="EL65" s="457" t="str">
        <f t="shared" si="131"/>
        <v>x</v>
      </c>
      <c r="EM65" s="456" t="str">
        <f t="shared" si="132"/>
        <v>x</v>
      </c>
      <c r="EN65" s="458" t="str">
        <f t="shared" si="133"/>
        <v>x</v>
      </c>
      <c r="EO65" s="142" t="s">
        <v>152</v>
      </c>
    </row>
    <row r="66" spans="1:145" ht="12.75">
      <c r="A66" s="145">
        <f t="shared" si="69"/>
        <v>61</v>
      </c>
      <c r="B66" s="146">
        <v>61</v>
      </c>
      <c r="C66" s="170"/>
      <c r="D66" s="170"/>
      <c r="E66" s="170"/>
      <c r="I66" s="191">
        <f t="shared" si="70"/>
        <v>61</v>
      </c>
      <c r="J66" s="174">
        <f t="shared" si="71"/>
        <v>1000.061</v>
      </c>
      <c r="K66" s="191">
        <f t="shared" si="72"/>
        <v>61</v>
      </c>
      <c r="L66" s="174">
        <f t="shared" si="73"/>
        <v>1000.061</v>
      </c>
      <c r="M66" s="191">
        <f t="shared" si="74"/>
        <v>61</v>
      </c>
      <c r="N66" s="174">
        <f t="shared" si="75"/>
        <v>1000.061</v>
      </c>
      <c r="O66" s="191">
        <f t="shared" si="76"/>
        <v>61</v>
      </c>
      <c r="P66" s="174">
        <f t="shared" si="77"/>
        <v>1000.061</v>
      </c>
      <c r="W66" s="195" t="str">
        <f t="shared" si="78"/>
        <v>x</v>
      </c>
      <c r="X66" s="167" t="str">
        <f t="shared" si="79"/>
        <v>x</v>
      </c>
      <c r="Y66" s="195" t="str">
        <f t="shared" si="80"/>
        <v>x</v>
      </c>
      <c r="Z66" s="167" t="str">
        <f t="shared" si="81"/>
        <v>x</v>
      </c>
      <c r="AA66" s="195" t="str">
        <f t="shared" si="82"/>
        <v>x</v>
      </c>
      <c r="AB66" s="167" t="str">
        <f t="shared" si="83"/>
        <v>x</v>
      </c>
      <c r="AC66" s="195" t="str">
        <f t="shared" si="84"/>
        <v>x</v>
      </c>
      <c r="AD66" s="167" t="str">
        <f t="shared" si="85"/>
        <v>x</v>
      </c>
      <c r="AK66" s="174" t="str">
        <f t="shared" si="86"/>
        <v>x</v>
      </c>
      <c r="AL66" s="147" t="str">
        <f t="shared" si="87"/>
        <v>x</v>
      </c>
      <c r="AM66" s="1"/>
      <c r="AN66" s="1"/>
      <c r="AO66" s="1"/>
      <c r="AP66" s="1"/>
      <c r="AQ66" s="355" t="str">
        <f t="shared" si="88"/>
        <v>x</v>
      </c>
      <c r="AR66" s="105" t="str">
        <f t="shared" si="89"/>
        <v>x</v>
      </c>
      <c r="AS66" s="404"/>
      <c r="AT66" s="63"/>
      <c r="AU66" s="61"/>
      <c r="AV66" s="61"/>
      <c r="AW66" s="61"/>
      <c r="AX66" s="61"/>
      <c r="AY66" s="61"/>
      <c r="AZ66" s="400">
        <f t="shared" si="90"/>
        <v>0</v>
      </c>
      <c r="BA66" s="399">
        <f t="shared" si="91"/>
        <v>0</v>
      </c>
      <c r="BB66" s="366">
        <f t="shared" si="92"/>
        <v>-800</v>
      </c>
      <c r="BC66" s="401">
        <f t="shared" si="93"/>
        <v>1</v>
      </c>
      <c r="BD66" s="63"/>
      <c r="BE66" s="61"/>
      <c r="BF66" s="61"/>
      <c r="BG66" s="61"/>
      <c r="BH66" s="61"/>
      <c r="BI66" s="61"/>
      <c r="BJ66" s="354">
        <f t="shared" si="94"/>
        <v>0</v>
      </c>
      <c r="BK66" s="399">
        <f t="shared" si="95"/>
        <v>0</v>
      </c>
      <c r="BL66" s="366">
        <f t="shared" si="96"/>
        <v>-800</v>
      </c>
      <c r="BM66" s="401">
        <f t="shared" si="97"/>
        <v>1</v>
      </c>
      <c r="BN66" s="354" t="str">
        <f t="shared" si="98"/>
        <v>x</v>
      </c>
      <c r="BO66" s="402" t="str">
        <f t="shared" si="99"/>
        <v>x</v>
      </c>
      <c r="BP66" s="354" t="str">
        <f t="shared" si="100"/>
        <v>x</v>
      </c>
      <c r="BQ66" s="403" t="str">
        <f t="shared" si="101"/>
        <v>x</v>
      </c>
      <c r="BR66" s="404"/>
      <c r="BS66" s="63"/>
      <c r="BT66" s="61"/>
      <c r="BU66" s="61"/>
      <c r="BV66" s="61"/>
      <c r="BW66" s="61"/>
      <c r="BX66" s="61"/>
      <c r="BY66" s="408">
        <f t="shared" si="102"/>
        <v>0</v>
      </c>
      <c r="BZ66" s="407">
        <f t="shared" si="103"/>
        <v>0</v>
      </c>
      <c r="CA66" s="369">
        <f t="shared" si="104"/>
        <v>-800</v>
      </c>
      <c r="CB66" s="409">
        <f t="shared" si="105"/>
        <v>1</v>
      </c>
      <c r="CC66" s="64"/>
      <c r="CD66" s="62"/>
      <c r="CE66" s="62"/>
      <c r="CF66" s="62"/>
      <c r="CG66" s="62"/>
      <c r="CH66" s="62"/>
      <c r="CI66" s="410">
        <f t="shared" si="106"/>
        <v>0</v>
      </c>
      <c r="CJ66" s="407">
        <f t="shared" si="107"/>
        <v>0</v>
      </c>
      <c r="CK66" s="369">
        <f t="shared" si="108"/>
        <v>-800</v>
      </c>
      <c r="CL66" s="409">
        <f t="shared" si="109"/>
        <v>1</v>
      </c>
      <c r="CM66" s="410" t="str">
        <f t="shared" si="110"/>
        <v>x</v>
      </c>
      <c r="CN66" s="411" t="str">
        <f t="shared" si="111"/>
        <v>x</v>
      </c>
      <c r="CO66" s="410" t="str">
        <f t="shared" si="112"/>
        <v>x</v>
      </c>
      <c r="CP66" s="412" t="str">
        <f t="shared" si="113"/>
        <v>x</v>
      </c>
      <c r="CQ66" s="404"/>
      <c r="CR66" s="63"/>
      <c r="CS66" s="61"/>
      <c r="CT66" s="61"/>
      <c r="CU66" s="61"/>
      <c r="CV66" s="61"/>
      <c r="CW66" s="61"/>
      <c r="CX66" s="417">
        <f t="shared" si="114"/>
        <v>0</v>
      </c>
      <c r="CY66" s="416">
        <f t="shared" si="115"/>
        <v>0</v>
      </c>
      <c r="CZ66" s="418">
        <f t="shared" si="116"/>
        <v>-800</v>
      </c>
      <c r="DA66" s="419">
        <f t="shared" si="117"/>
        <v>1</v>
      </c>
      <c r="DB66" s="64"/>
      <c r="DC66" s="62"/>
      <c r="DD66" s="62"/>
      <c r="DE66" s="62"/>
      <c r="DF66" s="62"/>
      <c r="DG66" s="62"/>
      <c r="DH66" s="420">
        <f t="shared" si="49"/>
        <v>0</v>
      </c>
      <c r="DI66" s="416">
        <f t="shared" si="50"/>
        <v>0</v>
      </c>
      <c r="DJ66" s="418">
        <f t="shared" si="68"/>
        <v>-800</v>
      </c>
      <c r="DK66" s="419">
        <f t="shared" si="51"/>
        <v>1</v>
      </c>
      <c r="DL66" s="420" t="str">
        <f t="shared" si="118"/>
        <v>x</v>
      </c>
      <c r="DM66" s="421" t="str">
        <f t="shared" si="119"/>
        <v>x</v>
      </c>
      <c r="DN66" s="420" t="str">
        <f t="shared" si="120"/>
        <v>x</v>
      </c>
      <c r="DO66" s="422" t="str">
        <f t="shared" si="121"/>
        <v>x</v>
      </c>
      <c r="DP66" s="404"/>
      <c r="DQ66" s="63"/>
      <c r="DR66" s="61"/>
      <c r="DS66" s="61"/>
      <c r="DT66" s="61"/>
      <c r="DU66" s="61"/>
      <c r="DV66" s="61"/>
      <c r="DW66" s="453">
        <f t="shared" si="122"/>
        <v>0</v>
      </c>
      <c r="DX66" s="452">
        <f t="shared" si="123"/>
        <v>0</v>
      </c>
      <c r="DY66" s="454">
        <f t="shared" si="124"/>
        <v>-800</v>
      </c>
      <c r="DZ66" s="455">
        <f t="shared" si="125"/>
        <v>1</v>
      </c>
      <c r="EA66" s="63"/>
      <c r="EB66" s="61"/>
      <c r="EC66" s="61"/>
      <c r="ED66" s="61"/>
      <c r="EE66" s="61"/>
      <c r="EF66" s="61"/>
      <c r="EG66" s="456">
        <f t="shared" si="126"/>
        <v>0</v>
      </c>
      <c r="EH66" s="452">
        <f t="shared" si="127"/>
        <v>0</v>
      </c>
      <c r="EI66" s="454">
        <f t="shared" si="128"/>
        <v>-800</v>
      </c>
      <c r="EJ66" s="455">
        <f t="shared" si="129"/>
        <v>1</v>
      </c>
      <c r="EK66" s="456" t="str">
        <f t="shared" si="130"/>
        <v>x</v>
      </c>
      <c r="EL66" s="457" t="str">
        <f t="shared" si="131"/>
        <v>x</v>
      </c>
      <c r="EM66" s="456" t="str">
        <f t="shared" si="132"/>
        <v>x</v>
      </c>
      <c r="EN66" s="458" t="str">
        <f t="shared" si="133"/>
        <v>x</v>
      </c>
      <c r="EO66" s="142" t="s">
        <v>152</v>
      </c>
    </row>
    <row r="67" spans="1:145" ht="12.75">
      <c r="A67" s="145">
        <f t="shared" si="69"/>
        <v>62</v>
      </c>
      <c r="B67" s="146">
        <v>62</v>
      </c>
      <c r="C67" s="170"/>
      <c r="D67" s="170"/>
      <c r="E67" s="170"/>
      <c r="I67" s="191">
        <f t="shared" si="70"/>
        <v>62</v>
      </c>
      <c r="J67" s="174">
        <f t="shared" si="71"/>
        <v>1000.062</v>
      </c>
      <c r="K67" s="191">
        <f t="shared" si="72"/>
        <v>62</v>
      </c>
      <c r="L67" s="174">
        <f t="shared" si="73"/>
        <v>1000.062</v>
      </c>
      <c r="M67" s="191">
        <f t="shared" si="74"/>
        <v>62</v>
      </c>
      <c r="N67" s="174">
        <f t="shared" si="75"/>
        <v>1000.062</v>
      </c>
      <c r="O67" s="191">
        <f t="shared" si="76"/>
        <v>62</v>
      </c>
      <c r="P67" s="174">
        <f t="shared" si="77"/>
        <v>1000.062</v>
      </c>
      <c r="W67" s="195" t="str">
        <f t="shared" si="78"/>
        <v>x</v>
      </c>
      <c r="X67" s="167" t="str">
        <f t="shared" si="79"/>
        <v>x</v>
      </c>
      <c r="Y67" s="195" t="str">
        <f t="shared" si="80"/>
        <v>x</v>
      </c>
      <c r="Z67" s="167" t="str">
        <f t="shared" si="81"/>
        <v>x</v>
      </c>
      <c r="AA67" s="195" t="str">
        <f t="shared" si="82"/>
        <v>x</v>
      </c>
      <c r="AB67" s="167" t="str">
        <f t="shared" si="83"/>
        <v>x</v>
      </c>
      <c r="AC67" s="195" t="str">
        <f t="shared" si="84"/>
        <v>x</v>
      </c>
      <c r="AD67" s="167" t="str">
        <f t="shared" si="85"/>
        <v>x</v>
      </c>
      <c r="AK67" s="174" t="str">
        <f t="shared" si="86"/>
        <v>x</v>
      </c>
      <c r="AL67" s="147" t="str">
        <f t="shared" si="87"/>
        <v>x</v>
      </c>
      <c r="AM67" s="1"/>
      <c r="AN67" s="1"/>
      <c r="AO67" s="1"/>
      <c r="AP67" s="1"/>
      <c r="AQ67" s="355" t="str">
        <f t="shared" si="88"/>
        <v>x</v>
      </c>
      <c r="AR67" s="105" t="str">
        <f t="shared" si="89"/>
        <v>x</v>
      </c>
      <c r="AS67" s="404"/>
      <c r="AT67" s="63"/>
      <c r="AU67" s="61"/>
      <c r="AV67" s="61"/>
      <c r="AW67" s="61"/>
      <c r="AX67" s="61"/>
      <c r="AY67" s="61"/>
      <c r="AZ67" s="400">
        <f t="shared" si="90"/>
        <v>0</v>
      </c>
      <c r="BA67" s="399">
        <f t="shared" si="91"/>
        <v>0</v>
      </c>
      <c r="BB67" s="366">
        <f t="shared" si="92"/>
        <v>-800</v>
      </c>
      <c r="BC67" s="401">
        <f t="shared" si="93"/>
        <v>1</v>
      </c>
      <c r="BD67" s="63"/>
      <c r="BE67" s="61"/>
      <c r="BF67" s="61"/>
      <c r="BG67" s="61"/>
      <c r="BH67" s="61"/>
      <c r="BI67" s="61"/>
      <c r="BJ67" s="354">
        <f t="shared" si="94"/>
        <v>0</v>
      </c>
      <c r="BK67" s="399">
        <f t="shared" si="95"/>
        <v>0</v>
      </c>
      <c r="BL67" s="366">
        <f t="shared" si="96"/>
        <v>-800</v>
      </c>
      <c r="BM67" s="401">
        <f t="shared" si="97"/>
        <v>1</v>
      </c>
      <c r="BN67" s="354" t="str">
        <f t="shared" si="98"/>
        <v>x</v>
      </c>
      <c r="BO67" s="402" t="str">
        <f t="shared" si="99"/>
        <v>x</v>
      </c>
      <c r="BP67" s="354" t="str">
        <f t="shared" si="100"/>
        <v>x</v>
      </c>
      <c r="BQ67" s="403" t="str">
        <f t="shared" si="101"/>
        <v>x</v>
      </c>
      <c r="BR67" s="404"/>
      <c r="BS67" s="63"/>
      <c r="BT67" s="61"/>
      <c r="BU67" s="61"/>
      <c r="BV67" s="61"/>
      <c r="BW67" s="61"/>
      <c r="BX67" s="61"/>
      <c r="BY67" s="408">
        <f t="shared" si="102"/>
        <v>0</v>
      </c>
      <c r="BZ67" s="407">
        <f t="shared" si="103"/>
        <v>0</v>
      </c>
      <c r="CA67" s="369">
        <f t="shared" si="104"/>
        <v>-800</v>
      </c>
      <c r="CB67" s="409">
        <f t="shared" si="105"/>
        <v>1</v>
      </c>
      <c r="CC67" s="64"/>
      <c r="CD67" s="62"/>
      <c r="CE67" s="62"/>
      <c r="CF67" s="62"/>
      <c r="CG67" s="62"/>
      <c r="CH67" s="62"/>
      <c r="CI67" s="410">
        <f t="shared" si="106"/>
        <v>0</v>
      </c>
      <c r="CJ67" s="407">
        <f t="shared" si="107"/>
        <v>0</v>
      </c>
      <c r="CK67" s="369">
        <f t="shared" si="108"/>
        <v>-800</v>
      </c>
      <c r="CL67" s="409">
        <f t="shared" si="109"/>
        <v>1</v>
      </c>
      <c r="CM67" s="410" t="str">
        <f t="shared" si="110"/>
        <v>x</v>
      </c>
      <c r="CN67" s="411" t="str">
        <f t="shared" si="111"/>
        <v>x</v>
      </c>
      <c r="CO67" s="410" t="str">
        <f t="shared" si="112"/>
        <v>x</v>
      </c>
      <c r="CP67" s="412" t="str">
        <f t="shared" si="113"/>
        <v>x</v>
      </c>
      <c r="CQ67" s="404"/>
      <c r="CR67" s="63"/>
      <c r="CS67" s="61"/>
      <c r="CT67" s="61"/>
      <c r="CU67" s="61"/>
      <c r="CV67" s="61"/>
      <c r="CW67" s="61"/>
      <c r="CX67" s="417">
        <f t="shared" si="114"/>
        <v>0</v>
      </c>
      <c r="CY67" s="416">
        <f t="shared" si="115"/>
        <v>0</v>
      </c>
      <c r="CZ67" s="418">
        <f t="shared" si="116"/>
        <v>-800</v>
      </c>
      <c r="DA67" s="419">
        <f t="shared" si="117"/>
        <v>1</v>
      </c>
      <c r="DB67" s="64"/>
      <c r="DC67" s="62"/>
      <c r="DD67" s="62"/>
      <c r="DE67" s="62"/>
      <c r="DF67" s="62"/>
      <c r="DG67" s="62"/>
      <c r="DH67" s="420">
        <f t="shared" si="49"/>
        <v>0</v>
      </c>
      <c r="DI67" s="416">
        <f t="shared" si="50"/>
        <v>0</v>
      </c>
      <c r="DJ67" s="418">
        <f t="shared" si="68"/>
        <v>-800</v>
      </c>
      <c r="DK67" s="419">
        <f t="shared" si="51"/>
        <v>1</v>
      </c>
      <c r="DL67" s="420" t="str">
        <f t="shared" si="118"/>
        <v>x</v>
      </c>
      <c r="DM67" s="421" t="str">
        <f t="shared" si="119"/>
        <v>x</v>
      </c>
      <c r="DN67" s="420" t="str">
        <f t="shared" si="120"/>
        <v>x</v>
      </c>
      <c r="DO67" s="422" t="str">
        <f t="shared" si="121"/>
        <v>x</v>
      </c>
      <c r="DP67" s="404"/>
      <c r="DQ67" s="63"/>
      <c r="DR67" s="61"/>
      <c r="DS67" s="61"/>
      <c r="DT67" s="61"/>
      <c r="DU67" s="61"/>
      <c r="DV67" s="61"/>
      <c r="DW67" s="453">
        <f t="shared" si="122"/>
        <v>0</v>
      </c>
      <c r="DX67" s="452">
        <f t="shared" si="123"/>
        <v>0</v>
      </c>
      <c r="DY67" s="454">
        <f t="shared" si="124"/>
        <v>-800</v>
      </c>
      <c r="DZ67" s="455">
        <f t="shared" si="125"/>
        <v>1</v>
      </c>
      <c r="EA67" s="63"/>
      <c r="EB67" s="61"/>
      <c r="EC67" s="61"/>
      <c r="ED67" s="61"/>
      <c r="EE67" s="61"/>
      <c r="EF67" s="61"/>
      <c r="EG67" s="456">
        <f t="shared" si="126"/>
        <v>0</v>
      </c>
      <c r="EH67" s="452">
        <f t="shared" si="127"/>
        <v>0</v>
      </c>
      <c r="EI67" s="454">
        <f t="shared" si="128"/>
        <v>-800</v>
      </c>
      <c r="EJ67" s="455">
        <f t="shared" si="129"/>
        <v>1</v>
      </c>
      <c r="EK67" s="456" t="str">
        <f t="shared" si="130"/>
        <v>x</v>
      </c>
      <c r="EL67" s="457" t="str">
        <f t="shared" si="131"/>
        <v>x</v>
      </c>
      <c r="EM67" s="456" t="str">
        <f t="shared" si="132"/>
        <v>x</v>
      </c>
      <c r="EN67" s="458" t="str">
        <f t="shared" si="133"/>
        <v>x</v>
      </c>
      <c r="EO67" s="142" t="s">
        <v>152</v>
      </c>
    </row>
    <row r="68" spans="1:145" ht="12.75">
      <c r="A68" s="145">
        <f t="shared" si="69"/>
        <v>63</v>
      </c>
      <c r="B68" s="146">
        <v>63</v>
      </c>
      <c r="C68" s="170"/>
      <c r="D68" s="170"/>
      <c r="E68" s="170"/>
      <c r="I68" s="191">
        <f t="shared" si="70"/>
        <v>63</v>
      </c>
      <c r="J68" s="174">
        <f t="shared" si="71"/>
        <v>1000.063</v>
      </c>
      <c r="K68" s="191">
        <f t="shared" si="72"/>
        <v>63</v>
      </c>
      <c r="L68" s="174">
        <f t="shared" si="73"/>
        <v>1000.063</v>
      </c>
      <c r="M68" s="191">
        <f t="shared" si="74"/>
        <v>63</v>
      </c>
      <c r="N68" s="174">
        <f t="shared" si="75"/>
        <v>1000.063</v>
      </c>
      <c r="O68" s="191">
        <f t="shared" si="76"/>
        <v>63</v>
      </c>
      <c r="P68" s="174">
        <f t="shared" si="77"/>
        <v>1000.063</v>
      </c>
      <c r="W68" s="195" t="str">
        <f t="shared" si="78"/>
        <v>x</v>
      </c>
      <c r="X68" s="167" t="str">
        <f t="shared" si="79"/>
        <v>x</v>
      </c>
      <c r="Y68" s="195" t="str">
        <f t="shared" si="80"/>
        <v>x</v>
      </c>
      <c r="Z68" s="167" t="str">
        <f t="shared" si="81"/>
        <v>x</v>
      </c>
      <c r="AA68" s="195" t="str">
        <f t="shared" si="82"/>
        <v>x</v>
      </c>
      <c r="AB68" s="167" t="str">
        <f t="shared" si="83"/>
        <v>x</v>
      </c>
      <c r="AC68" s="195" t="str">
        <f t="shared" si="84"/>
        <v>x</v>
      </c>
      <c r="AD68" s="167" t="str">
        <f t="shared" si="85"/>
        <v>x</v>
      </c>
      <c r="AK68" s="174" t="str">
        <f t="shared" si="86"/>
        <v>x</v>
      </c>
      <c r="AL68" s="147" t="str">
        <f t="shared" si="87"/>
        <v>x</v>
      </c>
      <c r="AM68" s="1"/>
      <c r="AN68" s="1"/>
      <c r="AO68" s="1"/>
      <c r="AP68" s="1"/>
      <c r="AQ68" s="355" t="str">
        <f t="shared" si="88"/>
        <v>x</v>
      </c>
      <c r="AR68" s="105" t="str">
        <f t="shared" si="89"/>
        <v>x</v>
      </c>
      <c r="AS68" s="404"/>
      <c r="AT68" s="63"/>
      <c r="AU68" s="61"/>
      <c r="AV68" s="61"/>
      <c r="AW68" s="61"/>
      <c r="AX68" s="61"/>
      <c r="AY68" s="61"/>
      <c r="AZ68" s="400">
        <f t="shared" si="90"/>
        <v>0</v>
      </c>
      <c r="BA68" s="399">
        <f t="shared" si="91"/>
        <v>0</v>
      </c>
      <c r="BB68" s="366">
        <f t="shared" si="92"/>
        <v>-800</v>
      </c>
      <c r="BC68" s="401">
        <f t="shared" si="93"/>
        <v>1</v>
      </c>
      <c r="BD68" s="63"/>
      <c r="BE68" s="61"/>
      <c r="BF68" s="61"/>
      <c r="BG68" s="61"/>
      <c r="BH68" s="61"/>
      <c r="BI68" s="61"/>
      <c r="BJ68" s="354">
        <f t="shared" si="94"/>
        <v>0</v>
      </c>
      <c r="BK68" s="399">
        <f t="shared" si="95"/>
        <v>0</v>
      </c>
      <c r="BL68" s="366">
        <f t="shared" si="96"/>
        <v>-800</v>
      </c>
      <c r="BM68" s="401">
        <f t="shared" si="97"/>
        <v>1</v>
      </c>
      <c r="BN68" s="354" t="str">
        <f t="shared" si="98"/>
        <v>x</v>
      </c>
      <c r="BO68" s="402" t="str">
        <f t="shared" si="99"/>
        <v>x</v>
      </c>
      <c r="BP68" s="354" t="str">
        <f t="shared" si="100"/>
        <v>x</v>
      </c>
      <c r="BQ68" s="403" t="str">
        <f t="shared" si="101"/>
        <v>x</v>
      </c>
      <c r="BR68" s="404"/>
      <c r="BS68" s="63"/>
      <c r="BT68" s="61"/>
      <c r="BU68" s="61"/>
      <c r="BV68" s="61"/>
      <c r="BW68" s="61"/>
      <c r="BX68" s="61"/>
      <c r="BY68" s="408">
        <f t="shared" si="102"/>
        <v>0</v>
      </c>
      <c r="BZ68" s="407">
        <f t="shared" si="103"/>
        <v>0</v>
      </c>
      <c r="CA68" s="369">
        <f t="shared" si="104"/>
        <v>-800</v>
      </c>
      <c r="CB68" s="409">
        <f t="shared" si="105"/>
        <v>1</v>
      </c>
      <c r="CC68" s="64"/>
      <c r="CD68" s="62"/>
      <c r="CE68" s="62"/>
      <c r="CF68" s="62"/>
      <c r="CG68" s="62"/>
      <c r="CH68" s="62"/>
      <c r="CI68" s="410">
        <f t="shared" si="106"/>
        <v>0</v>
      </c>
      <c r="CJ68" s="407">
        <f t="shared" si="107"/>
        <v>0</v>
      </c>
      <c r="CK68" s="369">
        <f t="shared" si="108"/>
        <v>-800</v>
      </c>
      <c r="CL68" s="409">
        <f t="shared" si="109"/>
        <v>1</v>
      </c>
      <c r="CM68" s="410" t="str">
        <f t="shared" si="110"/>
        <v>x</v>
      </c>
      <c r="CN68" s="411" t="str">
        <f t="shared" si="111"/>
        <v>x</v>
      </c>
      <c r="CO68" s="410" t="str">
        <f t="shared" si="112"/>
        <v>x</v>
      </c>
      <c r="CP68" s="412" t="str">
        <f t="shared" si="113"/>
        <v>x</v>
      </c>
      <c r="CQ68" s="404"/>
      <c r="CR68" s="63"/>
      <c r="CS68" s="61"/>
      <c r="CT68" s="61"/>
      <c r="CU68" s="61"/>
      <c r="CV68" s="61"/>
      <c r="CW68" s="61"/>
      <c r="CX68" s="417">
        <f t="shared" si="114"/>
        <v>0</v>
      </c>
      <c r="CY68" s="416">
        <f t="shared" si="115"/>
        <v>0</v>
      </c>
      <c r="CZ68" s="418">
        <f t="shared" si="116"/>
        <v>-800</v>
      </c>
      <c r="DA68" s="419">
        <f t="shared" si="117"/>
        <v>1</v>
      </c>
      <c r="DB68" s="64"/>
      <c r="DC68" s="62"/>
      <c r="DD68" s="62"/>
      <c r="DE68" s="62"/>
      <c r="DF68" s="62"/>
      <c r="DG68" s="62"/>
      <c r="DH68" s="420">
        <f t="shared" si="49"/>
        <v>0</v>
      </c>
      <c r="DI68" s="416">
        <f t="shared" si="50"/>
        <v>0</v>
      </c>
      <c r="DJ68" s="418">
        <f t="shared" si="68"/>
        <v>-800</v>
      </c>
      <c r="DK68" s="419">
        <f t="shared" si="51"/>
        <v>1</v>
      </c>
      <c r="DL68" s="420" t="str">
        <f t="shared" si="118"/>
        <v>x</v>
      </c>
      <c r="DM68" s="421" t="str">
        <f t="shared" si="119"/>
        <v>x</v>
      </c>
      <c r="DN68" s="420" t="str">
        <f t="shared" si="120"/>
        <v>x</v>
      </c>
      <c r="DO68" s="422" t="str">
        <f t="shared" si="121"/>
        <v>x</v>
      </c>
      <c r="DP68" s="404"/>
      <c r="DQ68" s="63"/>
      <c r="DR68" s="61"/>
      <c r="DS68" s="61"/>
      <c r="DT68" s="61"/>
      <c r="DU68" s="61"/>
      <c r="DV68" s="61"/>
      <c r="DW68" s="453">
        <f t="shared" si="122"/>
        <v>0</v>
      </c>
      <c r="DX68" s="452">
        <f t="shared" si="123"/>
        <v>0</v>
      </c>
      <c r="DY68" s="454">
        <f t="shared" si="124"/>
        <v>-800</v>
      </c>
      <c r="DZ68" s="455">
        <f t="shared" si="125"/>
        <v>1</v>
      </c>
      <c r="EA68" s="63"/>
      <c r="EB68" s="61"/>
      <c r="EC68" s="61"/>
      <c r="ED68" s="61"/>
      <c r="EE68" s="61"/>
      <c r="EF68" s="61"/>
      <c r="EG68" s="456">
        <f t="shared" si="126"/>
        <v>0</v>
      </c>
      <c r="EH68" s="452">
        <f t="shared" si="127"/>
        <v>0</v>
      </c>
      <c r="EI68" s="454">
        <f t="shared" si="128"/>
        <v>-800</v>
      </c>
      <c r="EJ68" s="455">
        <f t="shared" si="129"/>
        <v>1</v>
      </c>
      <c r="EK68" s="456" t="str">
        <f t="shared" si="130"/>
        <v>x</v>
      </c>
      <c r="EL68" s="457" t="str">
        <f t="shared" si="131"/>
        <v>x</v>
      </c>
      <c r="EM68" s="456" t="str">
        <f t="shared" si="132"/>
        <v>x</v>
      </c>
      <c r="EN68" s="458" t="str">
        <f t="shared" si="133"/>
        <v>x</v>
      </c>
      <c r="EO68" s="142" t="s">
        <v>152</v>
      </c>
    </row>
    <row r="69" spans="1:145" ht="12.75">
      <c r="A69" s="145">
        <f t="shared" si="69"/>
        <v>64</v>
      </c>
      <c r="B69" s="146">
        <v>64</v>
      </c>
      <c r="C69" s="170"/>
      <c r="D69" s="170"/>
      <c r="E69" s="170"/>
      <c r="I69" s="191">
        <f t="shared" si="70"/>
        <v>64</v>
      </c>
      <c r="J69" s="174">
        <f t="shared" si="71"/>
        <v>1000.064</v>
      </c>
      <c r="K69" s="191">
        <f t="shared" si="72"/>
        <v>64</v>
      </c>
      <c r="L69" s="174">
        <f t="shared" si="73"/>
        <v>1000.064</v>
      </c>
      <c r="M69" s="191">
        <f t="shared" si="74"/>
        <v>64</v>
      </c>
      <c r="N69" s="174">
        <f t="shared" si="75"/>
        <v>1000.064</v>
      </c>
      <c r="O69" s="191">
        <f t="shared" si="76"/>
        <v>64</v>
      </c>
      <c r="P69" s="174">
        <f t="shared" si="77"/>
        <v>1000.064</v>
      </c>
      <c r="W69" s="195" t="str">
        <f t="shared" si="78"/>
        <v>x</v>
      </c>
      <c r="X69" s="167" t="str">
        <f t="shared" si="79"/>
        <v>x</v>
      </c>
      <c r="Y69" s="195" t="str">
        <f t="shared" si="80"/>
        <v>x</v>
      </c>
      <c r="Z69" s="167" t="str">
        <f t="shared" si="81"/>
        <v>x</v>
      </c>
      <c r="AA69" s="195" t="str">
        <f t="shared" si="82"/>
        <v>x</v>
      </c>
      <c r="AB69" s="167" t="str">
        <f t="shared" si="83"/>
        <v>x</v>
      </c>
      <c r="AC69" s="195" t="str">
        <f t="shared" si="84"/>
        <v>x</v>
      </c>
      <c r="AD69" s="167" t="str">
        <f t="shared" si="85"/>
        <v>x</v>
      </c>
      <c r="AK69" s="174" t="str">
        <f t="shared" si="86"/>
        <v>x</v>
      </c>
      <c r="AL69" s="147" t="str">
        <f t="shared" si="87"/>
        <v>x</v>
      </c>
      <c r="AM69" s="1"/>
      <c r="AN69" s="1"/>
      <c r="AO69" s="1"/>
      <c r="AP69" s="1"/>
      <c r="AQ69" s="355" t="str">
        <f t="shared" si="88"/>
        <v>x</v>
      </c>
      <c r="AR69" s="105" t="str">
        <f t="shared" si="89"/>
        <v>x</v>
      </c>
      <c r="AS69" s="404"/>
      <c r="AT69" s="63"/>
      <c r="AU69" s="61"/>
      <c r="AV69" s="61"/>
      <c r="AW69" s="61"/>
      <c r="AX69" s="61"/>
      <c r="AY69" s="61"/>
      <c r="AZ69" s="400">
        <f t="shared" si="90"/>
        <v>0</v>
      </c>
      <c r="BA69" s="399">
        <f t="shared" si="91"/>
        <v>0</v>
      </c>
      <c r="BB69" s="366">
        <f t="shared" si="92"/>
        <v>-800</v>
      </c>
      <c r="BC69" s="401">
        <f t="shared" si="93"/>
        <v>1</v>
      </c>
      <c r="BD69" s="63"/>
      <c r="BE69" s="61"/>
      <c r="BF69" s="61"/>
      <c r="BG69" s="61"/>
      <c r="BH69" s="61"/>
      <c r="BI69" s="61"/>
      <c r="BJ69" s="354">
        <f t="shared" si="94"/>
        <v>0</v>
      </c>
      <c r="BK69" s="399">
        <f t="shared" si="95"/>
        <v>0</v>
      </c>
      <c r="BL69" s="366">
        <f t="shared" si="96"/>
        <v>-800</v>
      </c>
      <c r="BM69" s="401">
        <f t="shared" si="97"/>
        <v>1</v>
      </c>
      <c r="BN69" s="354" t="str">
        <f t="shared" si="98"/>
        <v>x</v>
      </c>
      <c r="BO69" s="402" t="str">
        <f t="shared" si="99"/>
        <v>x</v>
      </c>
      <c r="BP69" s="354" t="str">
        <f t="shared" si="100"/>
        <v>x</v>
      </c>
      <c r="BQ69" s="403" t="str">
        <f t="shared" si="101"/>
        <v>x</v>
      </c>
      <c r="BR69" s="404"/>
      <c r="BS69" s="63"/>
      <c r="BT69" s="61"/>
      <c r="BU69" s="61"/>
      <c r="BV69" s="61"/>
      <c r="BW69" s="61"/>
      <c r="BX69" s="61"/>
      <c r="BY69" s="408">
        <f t="shared" si="102"/>
        <v>0</v>
      </c>
      <c r="BZ69" s="407">
        <f t="shared" si="103"/>
        <v>0</v>
      </c>
      <c r="CA69" s="369">
        <f t="shared" si="104"/>
        <v>-800</v>
      </c>
      <c r="CB69" s="409">
        <f t="shared" si="105"/>
        <v>1</v>
      </c>
      <c r="CC69" s="64"/>
      <c r="CD69" s="62"/>
      <c r="CE69" s="62"/>
      <c r="CF69" s="62"/>
      <c r="CG69" s="62"/>
      <c r="CH69" s="62"/>
      <c r="CI69" s="410">
        <f t="shared" si="106"/>
        <v>0</v>
      </c>
      <c r="CJ69" s="407">
        <f t="shared" si="107"/>
        <v>0</v>
      </c>
      <c r="CK69" s="369">
        <f t="shared" si="108"/>
        <v>-800</v>
      </c>
      <c r="CL69" s="409">
        <f t="shared" si="109"/>
        <v>1</v>
      </c>
      <c r="CM69" s="410" t="str">
        <f t="shared" si="110"/>
        <v>x</v>
      </c>
      <c r="CN69" s="411" t="str">
        <f t="shared" si="111"/>
        <v>x</v>
      </c>
      <c r="CO69" s="410" t="str">
        <f t="shared" si="112"/>
        <v>x</v>
      </c>
      <c r="CP69" s="412" t="str">
        <f t="shared" si="113"/>
        <v>x</v>
      </c>
      <c r="CQ69" s="404"/>
      <c r="CR69" s="63"/>
      <c r="CS69" s="61"/>
      <c r="CT69" s="61"/>
      <c r="CU69" s="61"/>
      <c r="CV69" s="61"/>
      <c r="CW69" s="61"/>
      <c r="CX69" s="417">
        <f t="shared" si="114"/>
        <v>0</v>
      </c>
      <c r="CY69" s="416">
        <f t="shared" si="115"/>
        <v>0</v>
      </c>
      <c r="CZ69" s="418">
        <f t="shared" si="116"/>
        <v>-800</v>
      </c>
      <c r="DA69" s="419">
        <f t="shared" si="117"/>
        <v>1</v>
      </c>
      <c r="DB69" s="64"/>
      <c r="DC69" s="62"/>
      <c r="DD69" s="62"/>
      <c r="DE69" s="62"/>
      <c r="DF69" s="62"/>
      <c r="DG69" s="62"/>
      <c r="DH69" s="420">
        <f t="shared" si="49"/>
        <v>0</v>
      </c>
      <c r="DI69" s="416">
        <f t="shared" si="50"/>
        <v>0</v>
      </c>
      <c r="DJ69" s="418">
        <f t="shared" si="68"/>
        <v>-800</v>
      </c>
      <c r="DK69" s="419">
        <f t="shared" si="51"/>
        <v>1</v>
      </c>
      <c r="DL69" s="420" t="str">
        <f t="shared" si="118"/>
        <v>x</v>
      </c>
      <c r="DM69" s="421" t="str">
        <f t="shared" si="119"/>
        <v>x</v>
      </c>
      <c r="DN69" s="420" t="str">
        <f t="shared" si="120"/>
        <v>x</v>
      </c>
      <c r="DO69" s="422" t="str">
        <f t="shared" si="121"/>
        <v>x</v>
      </c>
      <c r="DP69" s="404"/>
      <c r="DQ69" s="63"/>
      <c r="DR69" s="61"/>
      <c r="DS69" s="61"/>
      <c r="DT69" s="61"/>
      <c r="DU69" s="61"/>
      <c r="DV69" s="61"/>
      <c r="DW69" s="453">
        <f t="shared" si="122"/>
        <v>0</v>
      </c>
      <c r="DX69" s="452">
        <f t="shared" si="123"/>
        <v>0</v>
      </c>
      <c r="DY69" s="454">
        <f t="shared" si="124"/>
        <v>-800</v>
      </c>
      <c r="DZ69" s="455">
        <f t="shared" si="125"/>
        <v>1</v>
      </c>
      <c r="EA69" s="63"/>
      <c r="EB69" s="61"/>
      <c r="EC69" s="61"/>
      <c r="ED69" s="61"/>
      <c r="EE69" s="61"/>
      <c r="EF69" s="61"/>
      <c r="EG69" s="456">
        <f t="shared" si="126"/>
        <v>0</v>
      </c>
      <c r="EH69" s="452">
        <f t="shared" si="127"/>
        <v>0</v>
      </c>
      <c r="EI69" s="454">
        <f t="shared" si="128"/>
        <v>-800</v>
      </c>
      <c r="EJ69" s="455">
        <f t="shared" si="129"/>
        <v>1</v>
      </c>
      <c r="EK69" s="456" t="str">
        <f t="shared" si="130"/>
        <v>x</v>
      </c>
      <c r="EL69" s="457" t="str">
        <f t="shared" si="131"/>
        <v>x</v>
      </c>
      <c r="EM69" s="456" t="str">
        <f t="shared" si="132"/>
        <v>x</v>
      </c>
      <c r="EN69" s="458" t="str">
        <f t="shared" si="133"/>
        <v>x</v>
      </c>
      <c r="EO69" s="142" t="s">
        <v>152</v>
      </c>
    </row>
    <row r="70" spans="1:145" ht="12.75">
      <c r="A70" s="145">
        <f aca="true" t="shared" si="134" ref="A70:A75">1+A69</f>
        <v>65</v>
      </c>
      <c r="B70" s="146">
        <v>65</v>
      </c>
      <c r="C70" s="170"/>
      <c r="D70" s="170"/>
      <c r="E70" s="170"/>
      <c r="I70" s="191">
        <f>RANK(J70,$J$6:$J$100,1)</f>
        <v>65</v>
      </c>
      <c r="J70" s="174">
        <f aca="true" t="shared" si="135" ref="J70:J75">+AS70+B70/1000+IF(AS70="",1000,0)</f>
        <v>1000.065</v>
      </c>
      <c r="K70" s="191">
        <f>RANK(L70,$L$6:$L$100,1)</f>
        <v>65</v>
      </c>
      <c r="L70" s="174">
        <f aca="true" t="shared" si="136" ref="L70:L75">+BR70+B70/1000+IF(BR70="",1000,0)</f>
        <v>1000.065</v>
      </c>
      <c r="M70" s="191">
        <f>RANK(N70,$N$6:$N$100,1)</f>
        <v>65</v>
      </c>
      <c r="N70" s="174">
        <f aca="true" t="shared" si="137" ref="N70:N75">+CQ70+B70/1000+IF(CQ70="",1000,0)</f>
        <v>1000.065</v>
      </c>
      <c r="O70" s="191">
        <f>RANK(P70,$P$6:$P$100,1)</f>
        <v>65</v>
      </c>
      <c r="P70" s="174">
        <f aca="true" t="shared" si="138" ref="P70:P75">+DP70+B70/1000+IF(DP70="",1000,0)</f>
        <v>1000.065</v>
      </c>
      <c r="W70" s="195" t="str">
        <f>IF(X70="x","x",RANK(X70,$X$6:$X$100,1))</f>
        <v>x</v>
      </c>
      <c r="X70" s="167" t="str">
        <f aca="true" t="shared" si="139" ref="X70:X75">IF(BO70="x","x",BO70-B70/1000)</f>
        <v>x</v>
      </c>
      <c r="Y70" s="195" t="str">
        <f>IF(Z70="x","x",RANK(Z70,$Z$6:$Z$100,1))</f>
        <v>x</v>
      </c>
      <c r="Z70" s="167" t="str">
        <f aca="true" t="shared" si="140" ref="Z70:Z75">IF(CN70="x","x",CN70-B70/1000)</f>
        <v>x</v>
      </c>
      <c r="AA70" s="195" t="str">
        <f>IF(AB70="x","x",RANK(AB70,$AB$6:$AB$100,1))</f>
        <v>x</v>
      </c>
      <c r="AB70" s="167" t="str">
        <f aca="true" t="shared" si="141" ref="AB70:AB75">IF(DM70="x","x",DM70-B70/1000)</f>
        <v>x</v>
      </c>
      <c r="AC70" s="195" t="str">
        <f>IF(AD70="x","x",RANK(AD70,$AD$6:$AD$100,1))</f>
        <v>x</v>
      </c>
      <c r="AD70" s="167" t="str">
        <f aca="true" t="shared" si="142" ref="AD70:AD75">IF(EL70="x","x",EL70-B70/1000)</f>
        <v>x</v>
      </c>
      <c r="AK70" s="174" t="str">
        <f>IF(AL70="x","x",RANK(AL70,$AL$6:$AL$100,1))</f>
        <v>x</v>
      </c>
      <c r="AL70" s="147" t="str">
        <f aca="true" t="shared" si="143" ref="AL70:AL75">IF(AR70="x","x",AR70-B70/1000)</f>
        <v>x</v>
      </c>
      <c r="AM70" s="1"/>
      <c r="AN70" s="1"/>
      <c r="AO70" s="1"/>
      <c r="AP70" s="1"/>
      <c r="AQ70" s="355" t="str">
        <f aca="true" t="shared" si="144" ref="AQ70:AQ75">IF(AND(BN70="x",CM70="x",DL70="x",EK70="x"),"x",IF(BN70="x",0,BN70)+IF(CM70="x",0,CM70)+IF(DL70="x",0,DL70)+IF(EK70="x",0,EK70))</f>
        <v>x</v>
      </c>
      <c r="AR70" s="105" t="str">
        <f>IF(AQ70="x","x",RANK(AQ70,AQ$6:AQ$100,0))</f>
        <v>x</v>
      </c>
      <c r="AS70" s="404"/>
      <c r="AT70" s="63"/>
      <c r="AU70" s="61"/>
      <c r="AV70" s="61"/>
      <c r="AW70" s="61"/>
      <c r="AX70" s="61"/>
      <c r="AY70" s="61"/>
      <c r="AZ70" s="400">
        <f aca="true" t="shared" si="145" ref="AZ70:AZ75">IF(AT70&gt;0,60-BN$2*(+BH$2-AT70),0)</f>
        <v>0</v>
      </c>
      <c r="BA70" s="399">
        <f aca="true" t="shared" si="146" ref="BA70:BA75">SUM(AU70:AY70)-MAX(AU70:AY70)-MIN(AU70:AY70)</f>
        <v>0</v>
      </c>
      <c r="BB70" s="366">
        <f>IF(AND(AT70=0,BD70=0),-800,+AZ70+BA70)</f>
        <v>-800</v>
      </c>
      <c r="BC70" s="401">
        <f>RANK(BB70,BB$6:BB$100,0)</f>
        <v>1</v>
      </c>
      <c r="BD70" s="63"/>
      <c r="BE70" s="61"/>
      <c r="BF70" s="61"/>
      <c r="BG70" s="61"/>
      <c r="BH70" s="61"/>
      <c r="BI70" s="61"/>
      <c r="BJ70" s="354">
        <f aca="true" t="shared" si="147" ref="BJ70:BJ75">IF(BD70&gt;0,60-BN$2*(+BH$2-BD70),0)</f>
        <v>0</v>
      </c>
      <c r="BK70" s="399">
        <f aca="true" t="shared" si="148" ref="BK70:BK75">SUM(BE70:BI70)-MAX(BE70:BI70)-MIN(BE70:BI70)</f>
        <v>0</v>
      </c>
      <c r="BL70" s="366">
        <f>IF(AND(AT70=0,BD70=0),-800,+BJ70+BK70)</f>
        <v>-800</v>
      </c>
      <c r="BM70" s="401">
        <f>RANK(BL70,BL$6:BL$100,0)</f>
        <v>1</v>
      </c>
      <c r="BN70" s="354" t="str">
        <f aca="true" t="shared" si="149" ref="BN70:BN75">IF(AND(AT70=0,BD70=0),"x",+BB70+BL70)</f>
        <v>x</v>
      </c>
      <c r="BO70" s="402" t="str">
        <f>IF(BN70="x","x",RANK(BN70,BN$6:BN$100,0))</f>
        <v>x</v>
      </c>
      <c r="BP70" s="354" t="str">
        <f aca="true" t="shared" si="150" ref="BP70:BP75">+BN70</f>
        <v>x</v>
      </c>
      <c r="BQ70" s="403" t="str">
        <f>IF(BP70="x","x",RANK(BP70,BP$6:BP$100,0))</f>
        <v>x</v>
      </c>
      <c r="BR70" s="404"/>
      <c r="BS70" s="63"/>
      <c r="BT70" s="61"/>
      <c r="BU70" s="61"/>
      <c r="BV70" s="61"/>
      <c r="BW70" s="61"/>
      <c r="BX70" s="61"/>
      <c r="BY70" s="408">
        <f aca="true" t="shared" si="151" ref="BY70:BY75">IF(BS70&gt;0,60-CM$2*(+CG$2-BS70),0)</f>
        <v>0</v>
      </c>
      <c r="BZ70" s="407">
        <f aca="true" t="shared" si="152" ref="BZ70:BZ75">SUM(BT70:BX70)-MAX(BT70:BX70)-MIN(BT70:BX70)</f>
        <v>0</v>
      </c>
      <c r="CA70" s="369">
        <f>IF(AND(BS70=0,CC70=0),-800,+BY70+BZ70)</f>
        <v>-800</v>
      </c>
      <c r="CB70" s="409">
        <f>RANK(CA70,CA$6:CA$100,0)</f>
        <v>1</v>
      </c>
      <c r="CC70" s="64"/>
      <c r="CD70" s="62"/>
      <c r="CE70" s="62"/>
      <c r="CF70" s="62"/>
      <c r="CG70" s="62"/>
      <c r="CH70" s="62"/>
      <c r="CI70" s="410">
        <f aca="true" t="shared" si="153" ref="CI70:CI75">IF(CC70&gt;0,60-CM$2*(+CG$2-CC70),0)</f>
        <v>0</v>
      </c>
      <c r="CJ70" s="407">
        <f aca="true" t="shared" si="154" ref="CJ70:CJ75">SUM(CD70:CH70)-MAX(CD70:CH70)-MIN(CD70:CH70)</f>
        <v>0</v>
      </c>
      <c r="CK70" s="369">
        <f>IF(AND(BS70=0,CC70=0),-800,+CI70+CJ70)</f>
        <v>-800</v>
      </c>
      <c r="CL70" s="409">
        <f>RANK(CK70,CK$6:CK$100,0)</f>
        <v>1</v>
      </c>
      <c r="CM70" s="410" t="str">
        <f aca="true" t="shared" si="155" ref="CM70:CM75">IF(AND(BS70=0,CC70=0),"x",+CA70+CK70)</f>
        <v>x</v>
      </c>
      <c r="CN70" s="411" t="str">
        <f>IF(CM70="x","x",RANK(CM70,CM$6:CM$100,0))</f>
        <v>x</v>
      </c>
      <c r="CO70" s="410" t="str">
        <f aca="true" t="shared" si="156" ref="CO70:CO75">IF(AND(BN70="x",CM70="x"),"x",IF(BN70="x",0,BN70)+IF(CM70="x",0,CM70))</f>
        <v>x</v>
      </c>
      <c r="CP70" s="412" t="str">
        <f>IF(CO70="x","x",RANK(CO70,CO$6:CO$100,0))</f>
        <v>x</v>
      </c>
      <c r="CQ70" s="404"/>
      <c r="CR70" s="63"/>
      <c r="CS70" s="61"/>
      <c r="CT70" s="61"/>
      <c r="CU70" s="61"/>
      <c r="CV70" s="61"/>
      <c r="CW70" s="61"/>
      <c r="CX70" s="417">
        <f aca="true" t="shared" si="157" ref="CX70:CX75">IF(CR70&gt;0,60-DL$2*(+DF$2-CR70),0)</f>
        <v>0</v>
      </c>
      <c r="CY70" s="416">
        <f aca="true" t="shared" si="158" ref="CY70:CY75">SUM(CS70:CW70)-MAX(CS70:CW70)-MIN(CS70:CW70)</f>
        <v>0</v>
      </c>
      <c r="CZ70" s="418">
        <f>IF(AND(CR70=0,DB70=0),-800,+CX70+CY70)</f>
        <v>-800</v>
      </c>
      <c r="DA70" s="419">
        <f>RANK(CZ70,CZ$6:CZ$100,0)</f>
        <v>1</v>
      </c>
      <c r="DB70" s="64"/>
      <c r="DC70" s="62"/>
      <c r="DD70" s="62"/>
      <c r="DE70" s="62"/>
      <c r="DF70" s="62"/>
      <c r="DG70" s="62"/>
      <c r="DH70" s="420">
        <f aca="true" t="shared" si="159" ref="DH70:DH75">IF(DB70&gt;0,60-DL$2*(+DF$2-DB70),0)</f>
        <v>0</v>
      </c>
      <c r="DI70" s="416">
        <f aca="true" t="shared" si="160" ref="DI70:DI75">SUM(DC70:DG70)-MAX(DC70:DG70)-MIN(DC70:DG70)</f>
        <v>0</v>
      </c>
      <c r="DJ70" s="418">
        <f t="shared" si="68"/>
        <v>-800</v>
      </c>
      <c r="DK70" s="419">
        <f aca="true" t="shared" si="161" ref="DK70:DK75">RANK(DJ70,DJ$6:DJ$100,0)</f>
        <v>1</v>
      </c>
      <c r="DL70" s="420" t="str">
        <f aca="true" t="shared" si="162" ref="DL70:DL75">IF(AND(CR70=0,DB70=0),"x",+CZ70+DJ70)</f>
        <v>x</v>
      </c>
      <c r="DM70" s="421" t="str">
        <f>IF(DL70="x","x",RANK(DL70,DL$6:DL$100,0))</f>
        <v>x</v>
      </c>
      <c r="DN70" s="420" t="str">
        <f aca="true" t="shared" si="163" ref="DN70:DN75">IF(AND(BN70="x",CM70="x",DL70="x"),"x",IF(BN70="x",0,BN70)+IF(CM70="x",0,CM70)+IF(DL70="x",0,DL70))</f>
        <v>x</v>
      </c>
      <c r="DO70" s="422" t="str">
        <f>IF(DN70="x","x",RANK(DN70,DN$6:DN$100,0))</f>
        <v>x</v>
      </c>
      <c r="DP70" s="404"/>
      <c r="DQ70" s="63"/>
      <c r="DR70" s="61"/>
      <c r="DS70" s="61"/>
      <c r="DT70" s="61"/>
      <c r="DU70" s="61"/>
      <c r="DV70" s="61"/>
      <c r="DW70" s="453">
        <f aca="true" t="shared" si="164" ref="DW70:DW75">IF(DQ70&gt;0,60-EK$2*(+EE$2-DQ70),0)</f>
        <v>0</v>
      </c>
      <c r="DX70" s="452">
        <f aca="true" t="shared" si="165" ref="DX70:DX75">SUM(DR70:DV70)-MAX(DR70:DV70)-MIN(DR70:DV70)</f>
        <v>0</v>
      </c>
      <c r="DY70" s="454">
        <f>IF(AND(DQ70=0,EA70=0),-800,+DW70+DX70)</f>
        <v>-800</v>
      </c>
      <c r="DZ70" s="455">
        <f>RANK(DY70,DY$6:DY$100,0)</f>
        <v>1</v>
      </c>
      <c r="EA70" s="63"/>
      <c r="EB70" s="61"/>
      <c r="EC70" s="61"/>
      <c r="ED70" s="61"/>
      <c r="EE70" s="61"/>
      <c r="EF70" s="61"/>
      <c r="EG70" s="456">
        <f aca="true" t="shared" si="166" ref="EG70:EG75">IF(EA70&gt;0,60-EK$2*(+EE$2-EA70),0)</f>
        <v>0</v>
      </c>
      <c r="EH70" s="452">
        <f aca="true" t="shared" si="167" ref="EH70:EH75">SUM(EB70:EF70)-MAX(EB70:EF70)-MIN(EB70:EF70)</f>
        <v>0</v>
      </c>
      <c r="EI70" s="454">
        <f>IF(AND(DQ70=0,EA70=0),-800,+EG70+EH70)</f>
        <v>-800</v>
      </c>
      <c r="EJ70" s="455">
        <f>RANK(EI70,EI$6:EI$100,0)</f>
        <v>1</v>
      </c>
      <c r="EK70" s="456" t="str">
        <f aca="true" t="shared" si="168" ref="EK70:EK75">IF(AND(DQ70=0,EA70=0),"x",+DY70+EI70)</f>
        <v>x</v>
      </c>
      <c r="EL70" s="457" t="str">
        <f>IF(EK70="x","x",RANK(EK70,EK$6:EK$100,0))</f>
        <v>x</v>
      </c>
      <c r="EM70" s="456" t="str">
        <f aca="true" t="shared" si="169" ref="EM70:EM75">IF(AND(BN70="x",CM70="x",DL70="x",EK70="x"),"x",IF(BN70="x",0,BN70)+IF(CM70="x",0,CM70)+IF(DL70="x",0,DL70)+IF(EK70="x",0,EK70))</f>
        <v>x</v>
      </c>
      <c r="EN70" s="458" t="str">
        <f>IF(EM70="x","x",RANK(EM70,EM$6:EM$100,0))</f>
        <v>x</v>
      </c>
      <c r="EO70" s="142" t="s">
        <v>152</v>
      </c>
    </row>
    <row r="71" spans="1:145" ht="12.75">
      <c r="A71" s="145">
        <f t="shared" si="134"/>
        <v>66</v>
      </c>
      <c r="B71" s="146">
        <v>66</v>
      </c>
      <c r="C71" s="170"/>
      <c r="D71" s="170"/>
      <c r="E71" s="170"/>
      <c r="I71" s="191">
        <f>RANK(J71,$J$6:$J$100,1)</f>
        <v>66</v>
      </c>
      <c r="J71" s="174">
        <f t="shared" si="135"/>
        <v>1000.066</v>
      </c>
      <c r="K71" s="191">
        <f>RANK(L71,$L$6:$L$100,1)</f>
        <v>66</v>
      </c>
      <c r="L71" s="174">
        <f t="shared" si="136"/>
        <v>1000.066</v>
      </c>
      <c r="M71" s="191">
        <f>RANK(N71,$N$6:$N$100,1)</f>
        <v>66</v>
      </c>
      <c r="N71" s="174">
        <f t="shared" si="137"/>
        <v>1000.066</v>
      </c>
      <c r="O71" s="191">
        <f>RANK(P71,$P$6:$P$100,1)</f>
        <v>66</v>
      </c>
      <c r="P71" s="174">
        <f t="shared" si="138"/>
        <v>1000.066</v>
      </c>
      <c r="W71" s="195" t="str">
        <f>IF(X71="x","x",RANK(X71,$X$6:$X$100,1))</f>
        <v>x</v>
      </c>
      <c r="X71" s="167" t="str">
        <f t="shared" si="139"/>
        <v>x</v>
      </c>
      <c r="Y71" s="195" t="str">
        <f>IF(Z71="x","x",RANK(Z71,$Z$6:$Z$100,1))</f>
        <v>x</v>
      </c>
      <c r="Z71" s="167" t="str">
        <f t="shared" si="140"/>
        <v>x</v>
      </c>
      <c r="AA71" s="195" t="str">
        <f>IF(AB71="x","x",RANK(AB71,$AB$6:$AB$100,1))</f>
        <v>x</v>
      </c>
      <c r="AB71" s="167" t="str">
        <f t="shared" si="141"/>
        <v>x</v>
      </c>
      <c r="AC71" s="195" t="str">
        <f>IF(AD71="x","x",RANK(AD71,$AD$6:$AD$100,1))</f>
        <v>x</v>
      </c>
      <c r="AD71" s="167" t="str">
        <f t="shared" si="142"/>
        <v>x</v>
      </c>
      <c r="AK71" s="174" t="str">
        <f>IF(AL71="x","x",RANK(AL71,$AL$6:$AL$100,1))</f>
        <v>x</v>
      </c>
      <c r="AL71" s="147" t="str">
        <f t="shared" si="143"/>
        <v>x</v>
      </c>
      <c r="AM71" s="1"/>
      <c r="AN71" s="1"/>
      <c r="AO71" s="1"/>
      <c r="AP71" s="1"/>
      <c r="AQ71" s="355" t="str">
        <f t="shared" si="144"/>
        <v>x</v>
      </c>
      <c r="AR71" s="105" t="str">
        <f>IF(AQ71="x","x",RANK(AQ71,AQ$6:AQ$100,0))</f>
        <v>x</v>
      </c>
      <c r="AS71" s="404"/>
      <c r="AT71" s="63"/>
      <c r="AU71" s="61"/>
      <c r="AV71" s="61"/>
      <c r="AW71" s="61"/>
      <c r="AX71" s="61"/>
      <c r="AY71" s="61"/>
      <c r="AZ71" s="400">
        <f t="shared" si="145"/>
        <v>0</v>
      </c>
      <c r="BA71" s="399">
        <f t="shared" si="146"/>
        <v>0</v>
      </c>
      <c r="BB71" s="366">
        <f>IF(AND(AT71=0,BD71=0),-800,+AZ71+BA71)</f>
        <v>-800</v>
      </c>
      <c r="BC71" s="401">
        <f>RANK(BB71,BB$6:BB$100,0)</f>
        <v>1</v>
      </c>
      <c r="BD71" s="63"/>
      <c r="BE71" s="61"/>
      <c r="BF71" s="61"/>
      <c r="BG71" s="61"/>
      <c r="BH71" s="61"/>
      <c r="BI71" s="61"/>
      <c r="BJ71" s="354">
        <f t="shared" si="147"/>
        <v>0</v>
      </c>
      <c r="BK71" s="399">
        <f t="shared" si="148"/>
        <v>0</v>
      </c>
      <c r="BL71" s="366">
        <f>IF(AND(AT71=0,BD71=0),-800,+BJ71+BK71)</f>
        <v>-800</v>
      </c>
      <c r="BM71" s="401">
        <f>RANK(BL71,BL$6:BL$100,0)</f>
        <v>1</v>
      </c>
      <c r="BN71" s="354" t="str">
        <f t="shared" si="149"/>
        <v>x</v>
      </c>
      <c r="BO71" s="402" t="str">
        <f>IF(BN71="x","x",RANK(BN71,BN$6:BN$100,0))</f>
        <v>x</v>
      </c>
      <c r="BP71" s="354" t="str">
        <f t="shared" si="150"/>
        <v>x</v>
      </c>
      <c r="BQ71" s="403" t="str">
        <f>IF(BP71="x","x",RANK(BP71,BP$6:BP$100,0))</f>
        <v>x</v>
      </c>
      <c r="BR71" s="404"/>
      <c r="BS71" s="63"/>
      <c r="BT71" s="61"/>
      <c r="BU71" s="61"/>
      <c r="BV71" s="61"/>
      <c r="BW71" s="61"/>
      <c r="BX71" s="61"/>
      <c r="BY71" s="408">
        <f t="shared" si="151"/>
        <v>0</v>
      </c>
      <c r="BZ71" s="407">
        <f t="shared" si="152"/>
        <v>0</v>
      </c>
      <c r="CA71" s="369">
        <f>IF(AND(BS71=0,CC71=0),-800,+BY71+BZ71)</f>
        <v>-800</v>
      </c>
      <c r="CB71" s="409">
        <f>RANK(CA71,CA$6:CA$100,0)</f>
        <v>1</v>
      </c>
      <c r="CC71" s="64"/>
      <c r="CD71" s="62"/>
      <c r="CE71" s="62"/>
      <c r="CF71" s="62"/>
      <c r="CG71" s="62"/>
      <c r="CH71" s="62"/>
      <c r="CI71" s="410">
        <f t="shared" si="153"/>
        <v>0</v>
      </c>
      <c r="CJ71" s="407">
        <f t="shared" si="154"/>
        <v>0</v>
      </c>
      <c r="CK71" s="369">
        <f>IF(AND(BS71=0,CC71=0),-800,+CI71+CJ71)</f>
        <v>-800</v>
      </c>
      <c r="CL71" s="409">
        <f>RANK(CK71,CK$6:CK$100,0)</f>
        <v>1</v>
      </c>
      <c r="CM71" s="410" t="str">
        <f t="shared" si="155"/>
        <v>x</v>
      </c>
      <c r="CN71" s="411" t="str">
        <f>IF(CM71="x","x",RANK(CM71,CM$6:CM$100,0))</f>
        <v>x</v>
      </c>
      <c r="CO71" s="410" t="str">
        <f t="shared" si="156"/>
        <v>x</v>
      </c>
      <c r="CP71" s="412" t="str">
        <f>IF(CO71="x","x",RANK(CO71,CO$6:CO$100,0))</f>
        <v>x</v>
      </c>
      <c r="CQ71" s="404"/>
      <c r="CR71" s="63"/>
      <c r="CS71" s="61"/>
      <c r="CT71" s="61"/>
      <c r="CU71" s="61"/>
      <c r="CV71" s="61"/>
      <c r="CW71" s="61"/>
      <c r="CX71" s="417">
        <f t="shared" si="157"/>
        <v>0</v>
      </c>
      <c r="CY71" s="416">
        <f t="shared" si="158"/>
        <v>0</v>
      </c>
      <c r="CZ71" s="418">
        <f>IF(AND(CR71=0,DB71=0),-800,+CX71+CY71)</f>
        <v>-800</v>
      </c>
      <c r="DA71" s="419">
        <f>RANK(CZ71,CZ$6:CZ$100,0)</f>
        <v>1</v>
      </c>
      <c r="DB71" s="64"/>
      <c r="DC71" s="62"/>
      <c r="DD71" s="62"/>
      <c r="DE71" s="62"/>
      <c r="DF71" s="62"/>
      <c r="DG71" s="62"/>
      <c r="DH71" s="420">
        <f t="shared" si="159"/>
        <v>0</v>
      </c>
      <c r="DI71" s="416">
        <f t="shared" si="160"/>
        <v>0</v>
      </c>
      <c r="DJ71" s="418">
        <f>IF(AND(CR71=0,DB71=0),-800,+DH71+DI71)</f>
        <v>-800</v>
      </c>
      <c r="DK71" s="419">
        <f t="shared" si="161"/>
        <v>1</v>
      </c>
      <c r="DL71" s="420" t="str">
        <f t="shared" si="162"/>
        <v>x</v>
      </c>
      <c r="DM71" s="421" t="str">
        <f>IF(DL71="x","x",RANK(DL71,DL$6:DL$100,0))</f>
        <v>x</v>
      </c>
      <c r="DN71" s="420" t="str">
        <f t="shared" si="163"/>
        <v>x</v>
      </c>
      <c r="DO71" s="422" t="str">
        <f>IF(DN71="x","x",RANK(DN71,DN$6:DN$100,0))</f>
        <v>x</v>
      </c>
      <c r="DP71" s="404"/>
      <c r="DQ71" s="63"/>
      <c r="DR71" s="61"/>
      <c r="DS71" s="61"/>
      <c r="DT71" s="61"/>
      <c r="DU71" s="61"/>
      <c r="DV71" s="61"/>
      <c r="DW71" s="453">
        <f t="shared" si="164"/>
        <v>0</v>
      </c>
      <c r="DX71" s="452">
        <f t="shared" si="165"/>
        <v>0</v>
      </c>
      <c r="DY71" s="454">
        <f>IF(AND(DQ71=0,EA71=0),-800,+DW71+DX71)</f>
        <v>-800</v>
      </c>
      <c r="DZ71" s="455">
        <f>RANK(DY71,DY$6:DY$100,0)</f>
        <v>1</v>
      </c>
      <c r="EA71" s="63"/>
      <c r="EB71" s="61"/>
      <c r="EC71" s="61"/>
      <c r="ED71" s="61"/>
      <c r="EE71" s="61"/>
      <c r="EF71" s="61"/>
      <c r="EG71" s="456">
        <f t="shared" si="166"/>
        <v>0</v>
      </c>
      <c r="EH71" s="452">
        <f t="shared" si="167"/>
        <v>0</v>
      </c>
      <c r="EI71" s="454">
        <f>IF(AND(DQ71=0,EA71=0),-800,+EG71+EH71)</f>
        <v>-800</v>
      </c>
      <c r="EJ71" s="455">
        <f>RANK(EI71,EI$6:EI$100,0)</f>
        <v>1</v>
      </c>
      <c r="EK71" s="456" t="str">
        <f t="shared" si="168"/>
        <v>x</v>
      </c>
      <c r="EL71" s="457" t="str">
        <f>IF(EK71="x","x",RANK(EK71,EK$6:EK$100,0))</f>
        <v>x</v>
      </c>
      <c r="EM71" s="456" t="str">
        <f t="shared" si="169"/>
        <v>x</v>
      </c>
      <c r="EN71" s="458" t="str">
        <f>IF(EM71="x","x",RANK(EM71,EM$6:EM$100,0))</f>
        <v>x</v>
      </c>
      <c r="EO71" s="142" t="s">
        <v>152</v>
      </c>
    </row>
    <row r="72" spans="1:145" ht="12.75">
      <c r="A72" s="145">
        <f t="shared" si="134"/>
        <v>67</v>
      </c>
      <c r="B72" s="146">
        <v>67</v>
      </c>
      <c r="C72" s="170"/>
      <c r="D72" s="170"/>
      <c r="E72" s="170"/>
      <c r="I72" s="191">
        <f>RANK(J72,$J$6:$J$100,1)</f>
        <v>67</v>
      </c>
      <c r="J72" s="174">
        <f t="shared" si="135"/>
        <v>1000.067</v>
      </c>
      <c r="K72" s="191">
        <f>RANK(L72,$L$6:$L$100,1)</f>
        <v>67</v>
      </c>
      <c r="L72" s="174">
        <f t="shared" si="136"/>
        <v>1000.067</v>
      </c>
      <c r="M72" s="191">
        <f>RANK(N72,$N$6:$N$100,1)</f>
        <v>67</v>
      </c>
      <c r="N72" s="174">
        <f t="shared" si="137"/>
        <v>1000.067</v>
      </c>
      <c r="O72" s="191">
        <f>RANK(P72,$P$6:$P$100,1)</f>
        <v>67</v>
      </c>
      <c r="P72" s="174">
        <f t="shared" si="138"/>
        <v>1000.067</v>
      </c>
      <c r="W72" s="195" t="str">
        <f>IF(X72="x","x",RANK(X72,$X$6:$X$100,1))</f>
        <v>x</v>
      </c>
      <c r="X72" s="167" t="str">
        <f t="shared" si="139"/>
        <v>x</v>
      </c>
      <c r="Y72" s="195" t="str">
        <f>IF(Z72="x","x",RANK(Z72,$Z$6:$Z$100,1))</f>
        <v>x</v>
      </c>
      <c r="Z72" s="167" t="str">
        <f t="shared" si="140"/>
        <v>x</v>
      </c>
      <c r="AA72" s="195" t="str">
        <f>IF(AB72="x","x",RANK(AB72,$AB$6:$AB$100,1))</f>
        <v>x</v>
      </c>
      <c r="AB72" s="167" t="str">
        <f t="shared" si="141"/>
        <v>x</v>
      </c>
      <c r="AC72" s="195" t="str">
        <f>IF(AD72="x","x",RANK(AD72,$AD$6:$AD$100,1))</f>
        <v>x</v>
      </c>
      <c r="AD72" s="167" t="str">
        <f t="shared" si="142"/>
        <v>x</v>
      </c>
      <c r="AK72" s="174" t="str">
        <f>IF(AL72="x","x",RANK(AL72,$AL$6:$AL$100,1))</f>
        <v>x</v>
      </c>
      <c r="AL72" s="147" t="str">
        <f t="shared" si="143"/>
        <v>x</v>
      </c>
      <c r="AM72" s="1"/>
      <c r="AN72" s="1"/>
      <c r="AO72" s="1"/>
      <c r="AP72" s="1"/>
      <c r="AQ72" s="355" t="str">
        <f t="shared" si="144"/>
        <v>x</v>
      </c>
      <c r="AR72" s="105" t="str">
        <f>IF(AQ72="x","x",RANK(AQ72,AQ$6:AQ$100,0))</f>
        <v>x</v>
      </c>
      <c r="AS72" s="404"/>
      <c r="AT72" s="63"/>
      <c r="AU72" s="61"/>
      <c r="AV72" s="61"/>
      <c r="AW72" s="61"/>
      <c r="AX72" s="61"/>
      <c r="AY72" s="61"/>
      <c r="AZ72" s="400">
        <f t="shared" si="145"/>
        <v>0</v>
      </c>
      <c r="BA72" s="399">
        <f t="shared" si="146"/>
        <v>0</v>
      </c>
      <c r="BB72" s="366">
        <f>IF(AND(AT72=0,BD72=0),-800,+AZ72+BA72)</f>
        <v>-800</v>
      </c>
      <c r="BC72" s="401">
        <f>RANK(BB72,BB$6:BB$100,0)</f>
        <v>1</v>
      </c>
      <c r="BD72" s="63"/>
      <c r="BE72" s="61"/>
      <c r="BF72" s="61"/>
      <c r="BG72" s="61"/>
      <c r="BH72" s="61"/>
      <c r="BI72" s="61"/>
      <c r="BJ72" s="354">
        <f t="shared" si="147"/>
        <v>0</v>
      </c>
      <c r="BK72" s="399">
        <f t="shared" si="148"/>
        <v>0</v>
      </c>
      <c r="BL72" s="366">
        <f>IF(AND(AT72=0,BD72=0),-800,+BJ72+BK72)</f>
        <v>-800</v>
      </c>
      <c r="BM72" s="401">
        <f>RANK(BL72,BL$6:BL$100,0)</f>
        <v>1</v>
      </c>
      <c r="BN72" s="354" t="str">
        <f t="shared" si="149"/>
        <v>x</v>
      </c>
      <c r="BO72" s="402" t="str">
        <f>IF(BN72="x","x",RANK(BN72,BN$6:BN$100,0))</f>
        <v>x</v>
      </c>
      <c r="BP72" s="354" t="str">
        <f t="shared" si="150"/>
        <v>x</v>
      </c>
      <c r="BQ72" s="403" t="str">
        <f>IF(BP72="x","x",RANK(BP72,BP$6:BP$100,0))</f>
        <v>x</v>
      </c>
      <c r="BR72" s="404"/>
      <c r="BS72" s="63"/>
      <c r="BT72" s="61"/>
      <c r="BU72" s="61"/>
      <c r="BV72" s="61"/>
      <c r="BW72" s="61"/>
      <c r="BX72" s="61"/>
      <c r="BY72" s="408">
        <f t="shared" si="151"/>
        <v>0</v>
      </c>
      <c r="BZ72" s="407">
        <f t="shared" si="152"/>
        <v>0</v>
      </c>
      <c r="CA72" s="369">
        <f>IF(AND(BS72=0,CC72=0),-800,+BY72+BZ72)</f>
        <v>-800</v>
      </c>
      <c r="CB72" s="409">
        <f>RANK(CA72,CA$6:CA$100,0)</f>
        <v>1</v>
      </c>
      <c r="CC72" s="64"/>
      <c r="CD72" s="62"/>
      <c r="CE72" s="62"/>
      <c r="CF72" s="62"/>
      <c r="CG72" s="62"/>
      <c r="CH72" s="62"/>
      <c r="CI72" s="410">
        <f t="shared" si="153"/>
        <v>0</v>
      </c>
      <c r="CJ72" s="407">
        <f t="shared" si="154"/>
        <v>0</v>
      </c>
      <c r="CK72" s="369">
        <f>IF(AND(BS72=0,CC72=0),-800,+CI72+CJ72)</f>
        <v>-800</v>
      </c>
      <c r="CL72" s="409">
        <f>RANK(CK72,CK$6:CK$100,0)</f>
        <v>1</v>
      </c>
      <c r="CM72" s="410" t="str">
        <f t="shared" si="155"/>
        <v>x</v>
      </c>
      <c r="CN72" s="411" t="str">
        <f>IF(CM72="x","x",RANK(CM72,CM$6:CM$100,0))</f>
        <v>x</v>
      </c>
      <c r="CO72" s="410" t="str">
        <f t="shared" si="156"/>
        <v>x</v>
      </c>
      <c r="CP72" s="412" t="str">
        <f>IF(CO72="x","x",RANK(CO72,CO$6:CO$100,0))</f>
        <v>x</v>
      </c>
      <c r="CQ72" s="404"/>
      <c r="CR72" s="63"/>
      <c r="CS72" s="61"/>
      <c r="CT72" s="61"/>
      <c r="CU72" s="61"/>
      <c r="CV72" s="61"/>
      <c r="CW72" s="61"/>
      <c r="CX72" s="417">
        <f t="shared" si="157"/>
        <v>0</v>
      </c>
      <c r="CY72" s="416">
        <f t="shared" si="158"/>
        <v>0</v>
      </c>
      <c r="CZ72" s="418">
        <f>IF(AND(CR72=0,DB72=0),-800,+CX72+CY72)</f>
        <v>-800</v>
      </c>
      <c r="DA72" s="419">
        <f>RANK(CZ72,CZ$6:CZ$100,0)</f>
        <v>1</v>
      </c>
      <c r="DB72" s="64"/>
      <c r="DC72" s="62"/>
      <c r="DD72" s="62"/>
      <c r="DE72" s="62"/>
      <c r="DF72" s="62"/>
      <c r="DG72" s="62"/>
      <c r="DH72" s="420">
        <f t="shared" si="159"/>
        <v>0</v>
      </c>
      <c r="DI72" s="416">
        <f t="shared" si="160"/>
        <v>0</v>
      </c>
      <c r="DJ72" s="418">
        <f>IF(AND(CR72=0,DB72=0),-800,+DH72+DI72)</f>
        <v>-800</v>
      </c>
      <c r="DK72" s="419">
        <f t="shared" si="161"/>
        <v>1</v>
      </c>
      <c r="DL72" s="420" t="str">
        <f t="shared" si="162"/>
        <v>x</v>
      </c>
      <c r="DM72" s="421" t="str">
        <f>IF(DL72="x","x",RANK(DL72,DL$6:DL$100,0))</f>
        <v>x</v>
      </c>
      <c r="DN72" s="420" t="str">
        <f t="shared" si="163"/>
        <v>x</v>
      </c>
      <c r="DO72" s="422" t="str">
        <f>IF(DN72="x","x",RANK(DN72,DN$6:DN$100,0))</f>
        <v>x</v>
      </c>
      <c r="DP72" s="404"/>
      <c r="DQ72" s="63"/>
      <c r="DR72" s="61"/>
      <c r="DS72" s="61"/>
      <c r="DT72" s="61"/>
      <c r="DU72" s="61"/>
      <c r="DV72" s="61"/>
      <c r="DW72" s="453">
        <f t="shared" si="164"/>
        <v>0</v>
      </c>
      <c r="DX72" s="452">
        <f t="shared" si="165"/>
        <v>0</v>
      </c>
      <c r="DY72" s="454">
        <f>IF(AND(DQ72=0,EA72=0),-800,+DW72+DX72)</f>
        <v>-800</v>
      </c>
      <c r="DZ72" s="455">
        <f>RANK(DY72,DY$6:DY$100,0)</f>
        <v>1</v>
      </c>
      <c r="EA72" s="63"/>
      <c r="EB72" s="61"/>
      <c r="EC72" s="61"/>
      <c r="ED72" s="61"/>
      <c r="EE72" s="61"/>
      <c r="EF72" s="61"/>
      <c r="EG72" s="456">
        <f t="shared" si="166"/>
        <v>0</v>
      </c>
      <c r="EH72" s="452">
        <f t="shared" si="167"/>
        <v>0</v>
      </c>
      <c r="EI72" s="454">
        <f>IF(AND(DQ72=0,EA72=0),-800,+EG72+EH72)</f>
        <v>-800</v>
      </c>
      <c r="EJ72" s="455">
        <f>RANK(EI72,EI$6:EI$100,0)</f>
        <v>1</v>
      </c>
      <c r="EK72" s="456" t="str">
        <f t="shared" si="168"/>
        <v>x</v>
      </c>
      <c r="EL72" s="457" t="str">
        <f>IF(EK72="x","x",RANK(EK72,EK$6:EK$100,0))</f>
        <v>x</v>
      </c>
      <c r="EM72" s="456" t="str">
        <f t="shared" si="169"/>
        <v>x</v>
      </c>
      <c r="EN72" s="458" t="str">
        <f>IF(EM72="x","x",RANK(EM72,EM$6:EM$100,0))</f>
        <v>x</v>
      </c>
      <c r="EO72" s="142" t="s">
        <v>152</v>
      </c>
    </row>
    <row r="73" spans="1:145" ht="12.75">
      <c r="A73" s="145">
        <f t="shared" si="134"/>
        <v>68</v>
      </c>
      <c r="B73" s="146">
        <v>68</v>
      </c>
      <c r="C73" s="170"/>
      <c r="D73" s="170"/>
      <c r="E73" s="170"/>
      <c r="I73" s="191">
        <f>RANK(J73,$J$6:$J$100,1)</f>
        <v>68</v>
      </c>
      <c r="J73" s="174">
        <f t="shared" si="135"/>
        <v>1000.068</v>
      </c>
      <c r="K73" s="191">
        <f>RANK(L73,$L$6:$L$100,1)</f>
        <v>68</v>
      </c>
      <c r="L73" s="174">
        <f t="shared" si="136"/>
        <v>1000.068</v>
      </c>
      <c r="M73" s="191">
        <f>RANK(N73,$N$6:$N$100,1)</f>
        <v>68</v>
      </c>
      <c r="N73" s="174">
        <f t="shared" si="137"/>
        <v>1000.068</v>
      </c>
      <c r="O73" s="191">
        <f>RANK(P73,$P$6:$P$100,1)</f>
        <v>68</v>
      </c>
      <c r="P73" s="174">
        <f t="shared" si="138"/>
        <v>1000.068</v>
      </c>
      <c r="W73" s="195" t="str">
        <f>IF(X73="x","x",RANK(X73,$X$6:$X$100,1))</f>
        <v>x</v>
      </c>
      <c r="X73" s="167" t="str">
        <f t="shared" si="139"/>
        <v>x</v>
      </c>
      <c r="Y73" s="195" t="str">
        <f>IF(Z73="x","x",RANK(Z73,$Z$6:$Z$100,1))</f>
        <v>x</v>
      </c>
      <c r="Z73" s="167" t="str">
        <f t="shared" si="140"/>
        <v>x</v>
      </c>
      <c r="AA73" s="195" t="str">
        <f>IF(AB73="x","x",RANK(AB73,$AB$6:$AB$100,1))</f>
        <v>x</v>
      </c>
      <c r="AB73" s="167" t="str">
        <f t="shared" si="141"/>
        <v>x</v>
      </c>
      <c r="AC73" s="195" t="str">
        <f>IF(AD73="x","x",RANK(AD73,$AD$6:$AD$100,1))</f>
        <v>x</v>
      </c>
      <c r="AD73" s="167" t="str">
        <f t="shared" si="142"/>
        <v>x</v>
      </c>
      <c r="AK73" s="174" t="str">
        <f>IF(AL73="x","x",RANK(AL73,$AL$6:$AL$100,1))</f>
        <v>x</v>
      </c>
      <c r="AL73" s="147" t="str">
        <f t="shared" si="143"/>
        <v>x</v>
      </c>
      <c r="AM73" s="1"/>
      <c r="AN73" s="1"/>
      <c r="AO73" s="1"/>
      <c r="AP73" s="1"/>
      <c r="AQ73" s="355" t="str">
        <f t="shared" si="144"/>
        <v>x</v>
      </c>
      <c r="AR73" s="105" t="str">
        <f>IF(AQ73="x","x",RANK(AQ73,AQ$6:AQ$100,0))</f>
        <v>x</v>
      </c>
      <c r="AS73" s="404"/>
      <c r="AT73" s="63"/>
      <c r="AU73" s="61"/>
      <c r="AV73" s="61"/>
      <c r="AW73" s="61"/>
      <c r="AX73" s="61"/>
      <c r="AY73" s="61"/>
      <c r="AZ73" s="400">
        <f t="shared" si="145"/>
        <v>0</v>
      </c>
      <c r="BA73" s="399">
        <f t="shared" si="146"/>
        <v>0</v>
      </c>
      <c r="BB73" s="366">
        <f>IF(AND(AT73=0,BD73=0),-800,+AZ73+BA73)</f>
        <v>-800</v>
      </c>
      <c r="BC73" s="401">
        <f>RANK(BB73,BB$6:BB$100,0)</f>
        <v>1</v>
      </c>
      <c r="BD73" s="63"/>
      <c r="BE73" s="61"/>
      <c r="BF73" s="61"/>
      <c r="BG73" s="61"/>
      <c r="BH73" s="61"/>
      <c r="BI73" s="61"/>
      <c r="BJ73" s="354">
        <f t="shared" si="147"/>
        <v>0</v>
      </c>
      <c r="BK73" s="399">
        <f t="shared" si="148"/>
        <v>0</v>
      </c>
      <c r="BL73" s="366">
        <f>IF(AND(AT73=0,BD73=0),-800,+BJ73+BK73)</f>
        <v>-800</v>
      </c>
      <c r="BM73" s="401">
        <f>RANK(BL73,BL$6:BL$100,0)</f>
        <v>1</v>
      </c>
      <c r="BN73" s="354" t="str">
        <f t="shared" si="149"/>
        <v>x</v>
      </c>
      <c r="BO73" s="402" t="str">
        <f>IF(BN73="x","x",RANK(BN73,BN$6:BN$100,0))</f>
        <v>x</v>
      </c>
      <c r="BP73" s="354" t="str">
        <f t="shared" si="150"/>
        <v>x</v>
      </c>
      <c r="BQ73" s="403" t="str">
        <f>IF(BP73="x","x",RANK(BP73,BP$6:BP$100,0))</f>
        <v>x</v>
      </c>
      <c r="BR73" s="404"/>
      <c r="BS73" s="63"/>
      <c r="BT73" s="61"/>
      <c r="BU73" s="61"/>
      <c r="BV73" s="61"/>
      <c r="BW73" s="61"/>
      <c r="BX73" s="61"/>
      <c r="BY73" s="408">
        <f t="shared" si="151"/>
        <v>0</v>
      </c>
      <c r="BZ73" s="407">
        <f t="shared" si="152"/>
        <v>0</v>
      </c>
      <c r="CA73" s="369">
        <f>IF(AND(BS73=0,CC73=0),-800,+BY73+BZ73)</f>
        <v>-800</v>
      </c>
      <c r="CB73" s="409">
        <f>RANK(CA73,CA$6:CA$100,0)</f>
        <v>1</v>
      </c>
      <c r="CC73" s="64"/>
      <c r="CD73" s="62"/>
      <c r="CE73" s="62"/>
      <c r="CF73" s="62"/>
      <c r="CG73" s="62"/>
      <c r="CH73" s="62"/>
      <c r="CI73" s="410">
        <f t="shared" si="153"/>
        <v>0</v>
      </c>
      <c r="CJ73" s="407">
        <f t="shared" si="154"/>
        <v>0</v>
      </c>
      <c r="CK73" s="369">
        <f>IF(AND(BS73=0,CC73=0),-800,+CI73+CJ73)</f>
        <v>-800</v>
      </c>
      <c r="CL73" s="409">
        <f>RANK(CK73,CK$6:CK$100,0)</f>
        <v>1</v>
      </c>
      <c r="CM73" s="410" t="str">
        <f t="shared" si="155"/>
        <v>x</v>
      </c>
      <c r="CN73" s="411" t="str">
        <f>IF(CM73="x","x",RANK(CM73,CM$6:CM$100,0))</f>
        <v>x</v>
      </c>
      <c r="CO73" s="410" t="str">
        <f t="shared" si="156"/>
        <v>x</v>
      </c>
      <c r="CP73" s="412" t="str">
        <f>IF(CO73="x","x",RANK(CO73,CO$6:CO$100,0))</f>
        <v>x</v>
      </c>
      <c r="CQ73" s="404"/>
      <c r="CR73" s="63"/>
      <c r="CS73" s="61"/>
      <c r="CT73" s="61"/>
      <c r="CU73" s="61"/>
      <c r="CV73" s="61"/>
      <c r="CW73" s="61"/>
      <c r="CX73" s="417">
        <f t="shared" si="157"/>
        <v>0</v>
      </c>
      <c r="CY73" s="416">
        <f t="shared" si="158"/>
        <v>0</v>
      </c>
      <c r="CZ73" s="418">
        <f>IF(AND(CR73=0,DB73=0),-800,+CX73+CY73)</f>
        <v>-800</v>
      </c>
      <c r="DA73" s="419">
        <f>RANK(CZ73,CZ$6:CZ$100,0)</f>
        <v>1</v>
      </c>
      <c r="DB73" s="64"/>
      <c r="DC73" s="62"/>
      <c r="DD73" s="62"/>
      <c r="DE73" s="62"/>
      <c r="DF73" s="62"/>
      <c r="DG73" s="62"/>
      <c r="DH73" s="420">
        <f t="shared" si="159"/>
        <v>0</v>
      </c>
      <c r="DI73" s="416">
        <f t="shared" si="160"/>
        <v>0</v>
      </c>
      <c r="DJ73" s="418">
        <f>IF(AND(CR73=0,DB73=0),-800,+DH73+DI73)</f>
        <v>-800</v>
      </c>
      <c r="DK73" s="419">
        <f t="shared" si="161"/>
        <v>1</v>
      </c>
      <c r="DL73" s="420" t="str">
        <f t="shared" si="162"/>
        <v>x</v>
      </c>
      <c r="DM73" s="421" t="str">
        <f>IF(DL73="x","x",RANK(DL73,DL$6:DL$100,0))</f>
        <v>x</v>
      </c>
      <c r="DN73" s="420" t="str">
        <f t="shared" si="163"/>
        <v>x</v>
      </c>
      <c r="DO73" s="422" t="str">
        <f>IF(DN73="x","x",RANK(DN73,DN$6:DN$100,0))</f>
        <v>x</v>
      </c>
      <c r="DP73" s="404"/>
      <c r="DQ73" s="63"/>
      <c r="DR73" s="61"/>
      <c r="DS73" s="61"/>
      <c r="DT73" s="61"/>
      <c r="DU73" s="61"/>
      <c r="DV73" s="61"/>
      <c r="DW73" s="453">
        <f t="shared" si="164"/>
        <v>0</v>
      </c>
      <c r="DX73" s="452">
        <f t="shared" si="165"/>
        <v>0</v>
      </c>
      <c r="DY73" s="454">
        <f>IF(AND(DQ73=0,EA73=0),-800,+DW73+DX73)</f>
        <v>-800</v>
      </c>
      <c r="DZ73" s="455">
        <f>RANK(DY73,DY$6:DY$100,0)</f>
        <v>1</v>
      </c>
      <c r="EA73" s="63"/>
      <c r="EB73" s="61"/>
      <c r="EC73" s="61"/>
      <c r="ED73" s="61"/>
      <c r="EE73" s="61"/>
      <c r="EF73" s="61"/>
      <c r="EG73" s="456">
        <f t="shared" si="166"/>
        <v>0</v>
      </c>
      <c r="EH73" s="452">
        <f t="shared" si="167"/>
        <v>0</v>
      </c>
      <c r="EI73" s="454">
        <f>IF(AND(DQ73=0,EA73=0),-800,+EG73+EH73)</f>
        <v>-800</v>
      </c>
      <c r="EJ73" s="455">
        <f>RANK(EI73,EI$6:EI$100,0)</f>
        <v>1</v>
      </c>
      <c r="EK73" s="456" t="str">
        <f t="shared" si="168"/>
        <v>x</v>
      </c>
      <c r="EL73" s="457" t="str">
        <f>IF(EK73="x","x",RANK(EK73,EK$6:EK$100,0))</f>
        <v>x</v>
      </c>
      <c r="EM73" s="456" t="str">
        <f t="shared" si="169"/>
        <v>x</v>
      </c>
      <c r="EN73" s="458" t="str">
        <f>IF(EM73="x","x",RANK(EM73,EM$6:EM$100,0))</f>
        <v>x</v>
      </c>
      <c r="EO73" s="142" t="s">
        <v>152</v>
      </c>
    </row>
    <row r="74" spans="1:145" ht="12.75">
      <c r="A74" s="145">
        <f t="shared" si="134"/>
        <v>69</v>
      </c>
      <c r="B74" s="146">
        <v>69</v>
      </c>
      <c r="C74" s="170"/>
      <c r="D74" s="170"/>
      <c r="E74" s="170"/>
      <c r="I74" s="191">
        <f>RANK(J74,$J$6:$J$100,1)</f>
        <v>69</v>
      </c>
      <c r="J74" s="174">
        <f t="shared" si="135"/>
        <v>1000.069</v>
      </c>
      <c r="K74" s="191">
        <f>RANK(L74,$L$6:$L$100,1)</f>
        <v>69</v>
      </c>
      <c r="L74" s="174">
        <f t="shared" si="136"/>
        <v>1000.069</v>
      </c>
      <c r="M74" s="191">
        <f>RANK(N74,$N$6:$N$100,1)</f>
        <v>69</v>
      </c>
      <c r="N74" s="174">
        <f t="shared" si="137"/>
        <v>1000.069</v>
      </c>
      <c r="O74" s="191">
        <f>RANK(P74,$P$6:$P$100,1)</f>
        <v>69</v>
      </c>
      <c r="P74" s="174">
        <f t="shared" si="138"/>
        <v>1000.069</v>
      </c>
      <c r="W74" s="195" t="str">
        <f>IF(X74="x","x",RANK(X74,$X$6:$X$100,1))</f>
        <v>x</v>
      </c>
      <c r="X74" s="167" t="str">
        <f t="shared" si="139"/>
        <v>x</v>
      </c>
      <c r="Y74" s="195" t="str">
        <f>IF(Z74="x","x",RANK(Z74,$Z$6:$Z$100,1))</f>
        <v>x</v>
      </c>
      <c r="Z74" s="167" t="str">
        <f t="shared" si="140"/>
        <v>x</v>
      </c>
      <c r="AA74" s="195" t="str">
        <f>IF(AB74="x","x",RANK(AB74,$AB$6:$AB$100,1))</f>
        <v>x</v>
      </c>
      <c r="AB74" s="167" t="str">
        <f t="shared" si="141"/>
        <v>x</v>
      </c>
      <c r="AC74" s="195" t="str">
        <f>IF(AD74="x","x",RANK(AD74,$AD$6:$AD$100,1))</f>
        <v>x</v>
      </c>
      <c r="AD74" s="167" t="str">
        <f t="shared" si="142"/>
        <v>x</v>
      </c>
      <c r="AK74" s="174" t="str">
        <f>IF(AL74="x","x",RANK(AL74,$AL$6:$AL$100,1))</f>
        <v>x</v>
      </c>
      <c r="AL74" s="147" t="str">
        <f t="shared" si="143"/>
        <v>x</v>
      </c>
      <c r="AM74" s="1"/>
      <c r="AN74" s="1"/>
      <c r="AO74" s="1"/>
      <c r="AP74" s="1"/>
      <c r="AQ74" s="355" t="str">
        <f t="shared" si="144"/>
        <v>x</v>
      </c>
      <c r="AR74" s="105" t="str">
        <f>IF(AQ74="x","x",RANK(AQ74,AQ$6:AQ$100,0))</f>
        <v>x</v>
      </c>
      <c r="AS74" s="404"/>
      <c r="AT74" s="63"/>
      <c r="AU74" s="61"/>
      <c r="AV74" s="61"/>
      <c r="AW74" s="61"/>
      <c r="AX74" s="61"/>
      <c r="AY74" s="61"/>
      <c r="AZ74" s="400">
        <f t="shared" si="145"/>
        <v>0</v>
      </c>
      <c r="BA74" s="399">
        <f t="shared" si="146"/>
        <v>0</v>
      </c>
      <c r="BB74" s="366">
        <f>IF(AND(AT74=0,BD74=0),-800,+AZ74+BA74)</f>
        <v>-800</v>
      </c>
      <c r="BC74" s="401">
        <f>RANK(BB74,BB$6:BB$100,0)</f>
        <v>1</v>
      </c>
      <c r="BD74" s="63"/>
      <c r="BE74" s="61"/>
      <c r="BF74" s="61"/>
      <c r="BG74" s="61"/>
      <c r="BH74" s="61"/>
      <c r="BI74" s="61"/>
      <c r="BJ74" s="354">
        <f t="shared" si="147"/>
        <v>0</v>
      </c>
      <c r="BK74" s="399">
        <f t="shared" si="148"/>
        <v>0</v>
      </c>
      <c r="BL74" s="366">
        <f>IF(AND(AT74=0,BD74=0),-800,+BJ74+BK74)</f>
        <v>-800</v>
      </c>
      <c r="BM74" s="401">
        <f>RANK(BL74,BL$6:BL$100,0)</f>
        <v>1</v>
      </c>
      <c r="BN74" s="354" t="str">
        <f t="shared" si="149"/>
        <v>x</v>
      </c>
      <c r="BO74" s="402" t="str">
        <f>IF(BN74="x","x",RANK(BN74,BN$6:BN$100,0))</f>
        <v>x</v>
      </c>
      <c r="BP74" s="354" t="str">
        <f t="shared" si="150"/>
        <v>x</v>
      </c>
      <c r="BQ74" s="403" t="str">
        <f>IF(BP74="x","x",RANK(BP74,BP$6:BP$100,0))</f>
        <v>x</v>
      </c>
      <c r="BR74" s="404"/>
      <c r="BS74" s="63"/>
      <c r="BT74" s="61"/>
      <c r="BU74" s="61"/>
      <c r="BV74" s="61"/>
      <c r="BW74" s="61"/>
      <c r="BX74" s="61"/>
      <c r="BY74" s="408">
        <f t="shared" si="151"/>
        <v>0</v>
      </c>
      <c r="BZ74" s="407">
        <f t="shared" si="152"/>
        <v>0</v>
      </c>
      <c r="CA74" s="369">
        <f>IF(AND(BS74=0,CC74=0),-800,+BY74+BZ74)</f>
        <v>-800</v>
      </c>
      <c r="CB74" s="409">
        <f>RANK(CA74,CA$6:CA$100,0)</f>
        <v>1</v>
      </c>
      <c r="CC74" s="64"/>
      <c r="CD74" s="62"/>
      <c r="CE74" s="62"/>
      <c r="CF74" s="62"/>
      <c r="CG74" s="62"/>
      <c r="CH74" s="62"/>
      <c r="CI74" s="410">
        <f t="shared" si="153"/>
        <v>0</v>
      </c>
      <c r="CJ74" s="407">
        <f t="shared" si="154"/>
        <v>0</v>
      </c>
      <c r="CK74" s="369">
        <f>IF(AND(BS74=0,CC74=0),-800,+CI74+CJ74)</f>
        <v>-800</v>
      </c>
      <c r="CL74" s="409">
        <f>RANK(CK74,CK$6:CK$100,0)</f>
        <v>1</v>
      </c>
      <c r="CM74" s="410" t="str">
        <f t="shared" si="155"/>
        <v>x</v>
      </c>
      <c r="CN74" s="411" t="str">
        <f>IF(CM74="x","x",RANK(CM74,CM$6:CM$100,0))</f>
        <v>x</v>
      </c>
      <c r="CO74" s="410" t="str">
        <f t="shared" si="156"/>
        <v>x</v>
      </c>
      <c r="CP74" s="412" t="str">
        <f>IF(CO74="x","x",RANK(CO74,CO$6:CO$100,0))</f>
        <v>x</v>
      </c>
      <c r="CQ74" s="404"/>
      <c r="CR74" s="63"/>
      <c r="CS74" s="61"/>
      <c r="CT74" s="61"/>
      <c r="CU74" s="61"/>
      <c r="CV74" s="61"/>
      <c r="CW74" s="61"/>
      <c r="CX74" s="417">
        <f t="shared" si="157"/>
        <v>0</v>
      </c>
      <c r="CY74" s="416">
        <f t="shared" si="158"/>
        <v>0</v>
      </c>
      <c r="CZ74" s="418">
        <f>IF(AND(CR74=0,DB74=0),-800,+CX74+CY74)</f>
        <v>-800</v>
      </c>
      <c r="DA74" s="419">
        <f>RANK(CZ74,CZ$6:CZ$100,0)</f>
        <v>1</v>
      </c>
      <c r="DB74" s="64"/>
      <c r="DC74" s="62"/>
      <c r="DD74" s="62"/>
      <c r="DE74" s="62"/>
      <c r="DF74" s="62"/>
      <c r="DG74" s="62"/>
      <c r="DH74" s="420">
        <f t="shared" si="159"/>
        <v>0</v>
      </c>
      <c r="DI74" s="416">
        <f t="shared" si="160"/>
        <v>0</v>
      </c>
      <c r="DJ74" s="418">
        <f>IF(AND(CR74=0,DB74=0),-800,+DH74+DI74)</f>
        <v>-800</v>
      </c>
      <c r="DK74" s="419">
        <f t="shared" si="161"/>
        <v>1</v>
      </c>
      <c r="DL74" s="420" t="str">
        <f t="shared" si="162"/>
        <v>x</v>
      </c>
      <c r="DM74" s="421" t="str">
        <f>IF(DL74="x","x",RANK(DL74,DL$6:DL$100,0))</f>
        <v>x</v>
      </c>
      <c r="DN74" s="420" t="str">
        <f t="shared" si="163"/>
        <v>x</v>
      </c>
      <c r="DO74" s="422" t="str">
        <f>IF(DN74="x","x",RANK(DN74,DN$6:DN$100,0))</f>
        <v>x</v>
      </c>
      <c r="DP74" s="404"/>
      <c r="DQ74" s="63"/>
      <c r="DR74" s="61"/>
      <c r="DS74" s="61"/>
      <c r="DT74" s="61"/>
      <c r="DU74" s="61"/>
      <c r="DV74" s="61"/>
      <c r="DW74" s="453">
        <f t="shared" si="164"/>
        <v>0</v>
      </c>
      <c r="DX74" s="452">
        <f t="shared" si="165"/>
        <v>0</v>
      </c>
      <c r="DY74" s="454">
        <f>IF(AND(DQ74=0,EA74=0),-800,+DW74+DX74)</f>
        <v>-800</v>
      </c>
      <c r="DZ74" s="455">
        <f>RANK(DY74,DY$6:DY$100,0)</f>
        <v>1</v>
      </c>
      <c r="EA74" s="63"/>
      <c r="EB74" s="61"/>
      <c r="EC74" s="61"/>
      <c r="ED74" s="61"/>
      <c r="EE74" s="61"/>
      <c r="EF74" s="61"/>
      <c r="EG74" s="456">
        <f t="shared" si="166"/>
        <v>0</v>
      </c>
      <c r="EH74" s="452">
        <f t="shared" si="167"/>
        <v>0</v>
      </c>
      <c r="EI74" s="454">
        <f>IF(AND(DQ74=0,EA74=0),-800,+EG74+EH74)</f>
        <v>-800</v>
      </c>
      <c r="EJ74" s="455">
        <f>RANK(EI74,EI$6:EI$100,0)</f>
        <v>1</v>
      </c>
      <c r="EK74" s="456" t="str">
        <f t="shared" si="168"/>
        <v>x</v>
      </c>
      <c r="EL74" s="457" t="str">
        <f>IF(EK74="x","x",RANK(EK74,EK$6:EK$100,0))</f>
        <v>x</v>
      </c>
      <c r="EM74" s="456" t="str">
        <f t="shared" si="169"/>
        <v>x</v>
      </c>
      <c r="EN74" s="458" t="str">
        <f>IF(EM74="x","x",RANK(EM74,EM$6:EM$100,0))</f>
        <v>x</v>
      </c>
      <c r="EO74" s="142" t="s">
        <v>152</v>
      </c>
    </row>
    <row r="75" spans="1:145" ht="12.75">
      <c r="A75" s="145">
        <f t="shared" si="134"/>
        <v>70</v>
      </c>
      <c r="B75" s="146">
        <v>70</v>
      </c>
      <c r="C75" s="170"/>
      <c r="D75" s="170"/>
      <c r="E75" s="170"/>
      <c r="I75" s="191">
        <f>RANK(J75,$J$6:$J$100,1)</f>
        <v>70</v>
      </c>
      <c r="J75" s="174">
        <f t="shared" si="135"/>
        <v>1000.07</v>
      </c>
      <c r="K75" s="191">
        <f>RANK(L75,$L$6:$L$100,1)</f>
        <v>70</v>
      </c>
      <c r="L75" s="174">
        <f t="shared" si="136"/>
        <v>1000.07</v>
      </c>
      <c r="M75" s="191">
        <f>RANK(N75,$N$6:$N$100,1)</f>
        <v>70</v>
      </c>
      <c r="N75" s="174">
        <f t="shared" si="137"/>
        <v>1000.07</v>
      </c>
      <c r="O75" s="191">
        <f>RANK(P75,$P$6:$P$100,1)</f>
        <v>70</v>
      </c>
      <c r="P75" s="174">
        <f t="shared" si="138"/>
        <v>1000.07</v>
      </c>
      <c r="W75" s="195" t="str">
        <f>IF(X75="x","x",RANK(X75,$X$6:$X$100,1))</f>
        <v>x</v>
      </c>
      <c r="X75" s="167" t="str">
        <f t="shared" si="139"/>
        <v>x</v>
      </c>
      <c r="Y75" s="195" t="str">
        <f>IF(Z75="x","x",RANK(Z75,$Z$6:$Z$100,1))</f>
        <v>x</v>
      </c>
      <c r="Z75" s="167" t="str">
        <f t="shared" si="140"/>
        <v>x</v>
      </c>
      <c r="AA75" s="195" t="str">
        <f>IF(AB75="x","x",RANK(AB75,$AB$6:$AB$100,1))</f>
        <v>x</v>
      </c>
      <c r="AB75" s="167" t="str">
        <f t="shared" si="141"/>
        <v>x</v>
      </c>
      <c r="AC75" s="195" t="str">
        <f>IF(AD75="x","x",RANK(AD75,$AD$6:$AD$100,1))</f>
        <v>x</v>
      </c>
      <c r="AD75" s="167" t="str">
        <f t="shared" si="142"/>
        <v>x</v>
      </c>
      <c r="AK75" s="174" t="str">
        <f>IF(AL75="x","x",RANK(AL75,$AL$6:$AL$100,1))</f>
        <v>x</v>
      </c>
      <c r="AL75" s="147" t="str">
        <f t="shared" si="143"/>
        <v>x</v>
      </c>
      <c r="AM75" s="1"/>
      <c r="AN75" s="1"/>
      <c r="AO75" s="1"/>
      <c r="AP75" s="1"/>
      <c r="AQ75" s="355" t="str">
        <f t="shared" si="144"/>
        <v>x</v>
      </c>
      <c r="AR75" s="105" t="str">
        <f>IF(AQ75="x","x",RANK(AQ75,AQ$6:AQ$100,0))</f>
        <v>x</v>
      </c>
      <c r="AS75" s="404"/>
      <c r="AT75" s="63"/>
      <c r="AU75" s="61"/>
      <c r="AV75" s="61"/>
      <c r="AW75" s="61"/>
      <c r="AX75" s="61"/>
      <c r="AY75" s="61"/>
      <c r="AZ75" s="400">
        <f t="shared" si="145"/>
        <v>0</v>
      </c>
      <c r="BA75" s="399">
        <f t="shared" si="146"/>
        <v>0</v>
      </c>
      <c r="BB75" s="366">
        <f>IF(AND(AT75=0,BD75=0),-800,+AZ75+BA75)</f>
        <v>-800</v>
      </c>
      <c r="BC75" s="401">
        <f>RANK(BB75,BB$6:BB$100,0)</f>
        <v>1</v>
      </c>
      <c r="BD75" s="63"/>
      <c r="BE75" s="61"/>
      <c r="BF75" s="61"/>
      <c r="BG75" s="61"/>
      <c r="BH75" s="61"/>
      <c r="BI75" s="61"/>
      <c r="BJ75" s="354">
        <f t="shared" si="147"/>
        <v>0</v>
      </c>
      <c r="BK75" s="399">
        <f t="shared" si="148"/>
        <v>0</v>
      </c>
      <c r="BL75" s="366">
        <f>IF(AND(AT75=0,BD75=0),-800,+BJ75+BK75)</f>
        <v>-800</v>
      </c>
      <c r="BM75" s="401">
        <f>RANK(BL75,BL$6:BL$100,0)</f>
        <v>1</v>
      </c>
      <c r="BN75" s="354" t="str">
        <f t="shared" si="149"/>
        <v>x</v>
      </c>
      <c r="BO75" s="402" t="str">
        <f>IF(BN75="x","x",RANK(BN75,BN$6:BN$100,0))</f>
        <v>x</v>
      </c>
      <c r="BP75" s="354" t="str">
        <f t="shared" si="150"/>
        <v>x</v>
      </c>
      <c r="BQ75" s="403" t="str">
        <f>IF(BP75="x","x",RANK(BP75,BP$6:BP$100,0))</f>
        <v>x</v>
      </c>
      <c r="BR75" s="404"/>
      <c r="BS75" s="63"/>
      <c r="BT75" s="61"/>
      <c r="BU75" s="61"/>
      <c r="BV75" s="61"/>
      <c r="BW75" s="61"/>
      <c r="BX75" s="61"/>
      <c r="BY75" s="408">
        <f t="shared" si="151"/>
        <v>0</v>
      </c>
      <c r="BZ75" s="407">
        <f t="shared" si="152"/>
        <v>0</v>
      </c>
      <c r="CA75" s="369">
        <f>IF(AND(BS75=0,CC75=0),-800,+BY75+BZ75)</f>
        <v>-800</v>
      </c>
      <c r="CB75" s="409">
        <f>RANK(CA75,CA$6:CA$100,0)</f>
        <v>1</v>
      </c>
      <c r="CC75" s="64"/>
      <c r="CD75" s="62"/>
      <c r="CE75" s="62"/>
      <c r="CF75" s="62"/>
      <c r="CG75" s="62"/>
      <c r="CH75" s="62"/>
      <c r="CI75" s="410">
        <f t="shared" si="153"/>
        <v>0</v>
      </c>
      <c r="CJ75" s="407">
        <f t="shared" si="154"/>
        <v>0</v>
      </c>
      <c r="CK75" s="369">
        <f>IF(AND(BS75=0,CC75=0),-800,+CI75+CJ75)</f>
        <v>-800</v>
      </c>
      <c r="CL75" s="409">
        <f>RANK(CK75,CK$6:CK$100,0)</f>
        <v>1</v>
      </c>
      <c r="CM75" s="410" t="str">
        <f t="shared" si="155"/>
        <v>x</v>
      </c>
      <c r="CN75" s="411" t="str">
        <f>IF(CM75="x","x",RANK(CM75,CM$6:CM$100,0))</f>
        <v>x</v>
      </c>
      <c r="CO75" s="410" t="str">
        <f t="shared" si="156"/>
        <v>x</v>
      </c>
      <c r="CP75" s="412" t="str">
        <f>IF(CO75="x","x",RANK(CO75,CO$6:CO$100,0))</f>
        <v>x</v>
      </c>
      <c r="CQ75" s="404"/>
      <c r="CR75" s="63"/>
      <c r="CS75" s="61"/>
      <c r="CT75" s="61"/>
      <c r="CU75" s="61"/>
      <c r="CV75" s="61"/>
      <c r="CW75" s="61"/>
      <c r="CX75" s="417">
        <f t="shared" si="157"/>
        <v>0</v>
      </c>
      <c r="CY75" s="416">
        <f t="shared" si="158"/>
        <v>0</v>
      </c>
      <c r="CZ75" s="418">
        <f>IF(AND(CR75=0,DB75=0),-800,+CX75+CY75)</f>
        <v>-800</v>
      </c>
      <c r="DA75" s="419">
        <f>RANK(CZ75,CZ$6:CZ$100,0)</f>
        <v>1</v>
      </c>
      <c r="DB75" s="64"/>
      <c r="DC75" s="62"/>
      <c r="DD75" s="62"/>
      <c r="DE75" s="62"/>
      <c r="DF75" s="62"/>
      <c r="DG75" s="62"/>
      <c r="DH75" s="420">
        <f t="shared" si="159"/>
        <v>0</v>
      </c>
      <c r="DI75" s="416">
        <f t="shared" si="160"/>
        <v>0</v>
      </c>
      <c r="DJ75" s="418">
        <f>IF(AND(CR75=0,DB75=0),-800,+DH75+DI75)</f>
        <v>-800</v>
      </c>
      <c r="DK75" s="419">
        <f t="shared" si="161"/>
        <v>1</v>
      </c>
      <c r="DL75" s="420" t="str">
        <f t="shared" si="162"/>
        <v>x</v>
      </c>
      <c r="DM75" s="421" t="str">
        <f>IF(DL75="x","x",RANK(DL75,DL$6:DL$100,0))</f>
        <v>x</v>
      </c>
      <c r="DN75" s="420" t="str">
        <f t="shared" si="163"/>
        <v>x</v>
      </c>
      <c r="DO75" s="422" t="str">
        <f>IF(DN75="x","x",RANK(DN75,DN$6:DN$100,0))</f>
        <v>x</v>
      </c>
      <c r="DP75" s="404"/>
      <c r="DQ75" s="63"/>
      <c r="DR75" s="61"/>
      <c r="DS75" s="61"/>
      <c r="DT75" s="61"/>
      <c r="DU75" s="61"/>
      <c r="DV75" s="61"/>
      <c r="DW75" s="453">
        <f t="shared" si="164"/>
        <v>0</v>
      </c>
      <c r="DX75" s="452">
        <f t="shared" si="165"/>
        <v>0</v>
      </c>
      <c r="DY75" s="454">
        <f>IF(AND(DQ75=0,EA75=0),-800,+DW75+DX75)</f>
        <v>-800</v>
      </c>
      <c r="DZ75" s="455">
        <f>RANK(DY75,DY$6:DY$100,0)</f>
        <v>1</v>
      </c>
      <c r="EA75" s="63"/>
      <c r="EB75" s="61"/>
      <c r="EC75" s="61"/>
      <c r="ED75" s="61"/>
      <c r="EE75" s="61"/>
      <c r="EF75" s="61"/>
      <c r="EG75" s="456">
        <f t="shared" si="166"/>
        <v>0</v>
      </c>
      <c r="EH75" s="452">
        <f t="shared" si="167"/>
        <v>0</v>
      </c>
      <c r="EI75" s="454">
        <f>IF(AND(DQ75=0,EA75=0),-800,+EG75+EH75)</f>
        <v>-800</v>
      </c>
      <c r="EJ75" s="455">
        <f>RANK(EI75,EI$6:EI$100,0)</f>
        <v>1</v>
      </c>
      <c r="EK75" s="456" t="str">
        <f t="shared" si="168"/>
        <v>x</v>
      </c>
      <c r="EL75" s="457" t="str">
        <f>IF(EK75="x","x",RANK(EK75,EK$6:EK$100,0))</f>
        <v>x</v>
      </c>
      <c r="EM75" s="456" t="str">
        <f t="shared" si="169"/>
        <v>x</v>
      </c>
      <c r="EN75" s="458" t="str">
        <f>IF(EM75="x","x",RANK(EM75,EM$6:EM$100,0))</f>
        <v>x</v>
      </c>
      <c r="EO75" s="142" t="s">
        <v>152</v>
      </c>
    </row>
    <row r="76" spans="45:120" s="201" customFormat="1" ht="12.75">
      <c r="AS76" s="203"/>
      <c r="BR76" s="203"/>
      <c r="CQ76" s="203"/>
      <c r="DP76" s="203"/>
    </row>
    <row r="77" spans="45:120" s="201" customFormat="1" ht="12.75">
      <c r="AS77" s="203"/>
      <c r="BR77" s="203"/>
      <c r="CQ77" s="203"/>
      <c r="DP77" s="203"/>
    </row>
    <row r="78" spans="45:120" s="201" customFormat="1" ht="12.75">
      <c r="AS78" s="203"/>
      <c r="BR78" s="203"/>
      <c r="CQ78" s="203"/>
      <c r="DP78" s="203"/>
    </row>
    <row r="79" spans="45:120" s="201" customFormat="1" ht="12.75">
      <c r="AS79" s="203"/>
      <c r="BR79" s="203"/>
      <c r="CQ79" s="203"/>
      <c r="DP79" s="203"/>
    </row>
    <row r="80" spans="45:120" s="201" customFormat="1" ht="12.75">
      <c r="AS80" s="203"/>
      <c r="BR80" s="203"/>
      <c r="CQ80" s="203"/>
      <c r="DP80" s="203"/>
    </row>
    <row r="81" spans="45:120" s="201" customFormat="1" ht="12.75">
      <c r="AS81" s="203"/>
      <c r="BR81" s="203"/>
      <c r="CQ81" s="203"/>
      <c r="DP81" s="203"/>
    </row>
    <row r="82" spans="45:120" s="201" customFormat="1" ht="12.75">
      <c r="AS82" s="203"/>
      <c r="BR82" s="203"/>
      <c r="CQ82" s="203"/>
      <c r="DP82" s="203"/>
    </row>
    <row r="83" spans="45:120" s="201" customFormat="1" ht="12.75">
      <c r="AS83" s="203"/>
      <c r="BR83" s="203"/>
      <c r="CQ83" s="203"/>
      <c r="DP83" s="203"/>
    </row>
    <row r="84" spans="45:120" s="201" customFormat="1" ht="12.75">
      <c r="AS84" s="203"/>
      <c r="BR84" s="203"/>
      <c r="CQ84" s="203"/>
      <c r="DP84" s="203"/>
    </row>
    <row r="85" spans="45:120" s="201" customFormat="1" ht="12.75">
      <c r="AS85" s="203"/>
      <c r="BR85" s="203"/>
      <c r="CQ85" s="203"/>
      <c r="DP85" s="203"/>
    </row>
    <row r="86" spans="45:120" s="201" customFormat="1" ht="12.75">
      <c r="AS86" s="203"/>
      <c r="BR86" s="203"/>
      <c r="CQ86" s="203"/>
      <c r="DP86" s="203"/>
    </row>
    <row r="87" spans="45:120" s="201" customFormat="1" ht="12.75">
      <c r="AS87" s="203"/>
      <c r="BR87" s="203"/>
      <c r="CQ87" s="203"/>
      <c r="DP87" s="203"/>
    </row>
    <row r="88" spans="45:120" s="201" customFormat="1" ht="12.75">
      <c r="AS88" s="203"/>
      <c r="BR88" s="203"/>
      <c r="CQ88" s="203"/>
      <c r="DP88" s="203"/>
    </row>
    <row r="89" spans="45:120" s="201" customFormat="1" ht="12.75">
      <c r="AS89" s="203"/>
      <c r="BR89" s="203"/>
      <c r="CQ89" s="203"/>
      <c r="DP89" s="203"/>
    </row>
    <row r="90" spans="45:120" s="201" customFormat="1" ht="12.75">
      <c r="AS90" s="203"/>
      <c r="BR90" s="203"/>
      <c r="CQ90" s="203"/>
      <c r="DP90" s="203"/>
    </row>
    <row r="91" spans="45:120" s="201" customFormat="1" ht="12.75">
      <c r="AS91" s="203"/>
      <c r="BR91" s="203"/>
      <c r="CQ91" s="203"/>
      <c r="DP91" s="203"/>
    </row>
    <row r="92" spans="45:120" s="201" customFormat="1" ht="12.75">
      <c r="AS92" s="203"/>
      <c r="BR92" s="203"/>
      <c r="CQ92" s="203"/>
      <c r="DP92" s="203"/>
    </row>
  </sheetData>
  <sheetProtection/>
  <mergeCells count="18">
    <mergeCell ref="AM2:AP2"/>
    <mergeCell ref="A2:A3"/>
    <mergeCell ref="AU2:AY2"/>
    <mergeCell ref="BD2:BF2"/>
    <mergeCell ref="AS3:AY3"/>
    <mergeCell ref="BD3:BI3"/>
    <mergeCell ref="BR3:BX3"/>
    <mergeCell ref="BT2:BX2"/>
    <mergeCell ref="EA3:EF3"/>
    <mergeCell ref="DR2:DV2"/>
    <mergeCell ref="EA2:EC2"/>
    <mergeCell ref="CC2:CE2"/>
    <mergeCell ref="CC3:CH3"/>
    <mergeCell ref="CS2:CW2"/>
    <mergeCell ref="DB2:DD2"/>
    <mergeCell ref="DP3:DV3"/>
    <mergeCell ref="CQ3:CW3"/>
    <mergeCell ref="DB3:DG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2"/>
  <sheetViews>
    <sheetView zoomScale="90" zoomScaleNormal="90" zoomScalePageLayoutView="0" workbookViewId="0" topLeftCell="B1">
      <selection activeCell="E3" sqref="E3"/>
    </sheetView>
  </sheetViews>
  <sheetFormatPr defaultColWidth="9.00390625" defaultRowHeight="12.75"/>
  <cols>
    <col min="1" max="1" width="5.25390625" style="184" hidden="1" customWidth="1"/>
    <col min="2" max="2" width="6.25390625" style="78" customWidth="1"/>
    <col min="3" max="3" width="4.25390625" style="70" customWidth="1"/>
    <col min="4" max="4" width="16.75390625" style="7" customWidth="1"/>
    <col min="5" max="5" width="4.75390625" style="6" customWidth="1"/>
    <col min="6" max="6" width="4.875" style="4" customWidth="1"/>
    <col min="7" max="11" width="4.75390625" style="5" customWidth="1"/>
    <col min="12" max="14" width="5.625" style="4" customWidth="1"/>
    <col min="15" max="15" width="4.875" style="58" customWidth="1"/>
    <col min="16" max="16" width="7.375" style="3" customWidth="1"/>
    <col min="17" max="17" width="8.125" style="0" customWidth="1"/>
  </cols>
  <sheetData>
    <row r="1" spans="1:17" s="50" customFormat="1" ht="32.25" customHeight="1" thickBot="1">
      <c r="A1" s="181"/>
      <c r="B1" s="469" t="s">
        <v>89</v>
      </c>
      <c r="C1" s="507"/>
      <c r="D1" s="507"/>
      <c r="E1" s="507"/>
      <c r="F1" s="507"/>
      <c r="G1" s="507"/>
      <c r="H1" s="507"/>
      <c r="I1" s="508"/>
      <c r="J1" s="464" t="str">
        <f>CONCATENATE("K ",počty!BH2)</f>
        <v>K 70</v>
      </c>
      <c r="K1" s="465"/>
      <c r="L1" s="465"/>
      <c r="M1" s="466"/>
      <c r="N1" s="509" t="str">
        <f>+počty!AM2</f>
        <v>ŽÁCI 9+10</v>
      </c>
      <c r="O1" s="510"/>
      <c r="P1" s="510"/>
      <c r="Q1" s="511"/>
    </row>
    <row r="2" spans="1:17" s="51" customFormat="1" ht="26.25" customHeight="1">
      <c r="A2" s="182"/>
      <c r="B2" s="512" t="str">
        <f>+počty!AM3</f>
        <v>XXIV. ročník Beskydského turné žáků ve skoku na lyžích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</row>
    <row r="3" spans="1:17" s="53" customFormat="1" ht="38.25" customHeight="1" thickBot="1">
      <c r="A3" s="183"/>
      <c r="B3" s="161" t="s">
        <v>87</v>
      </c>
      <c r="C3" s="162"/>
      <c r="D3" s="162"/>
      <c r="E3" s="162"/>
      <c r="F3" s="162"/>
      <c r="G3" s="162"/>
      <c r="H3" s="162"/>
      <c r="I3" s="162"/>
      <c r="K3" s="49"/>
      <c r="L3" s="49"/>
      <c r="M3" s="49"/>
      <c r="N3" s="49"/>
      <c r="O3" s="49"/>
      <c r="P3" s="52"/>
      <c r="Q3" s="163" t="str">
        <f>+počty!AU2</f>
        <v>Nýdek</v>
      </c>
    </row>
    <row r="4" spans="2:17" ht="24" customHeight="1" thickBot="1">
      <c r="B4" s="467">
        <f>+počty!BD2</f>
        <v>41081</v>
      </c>
      <c r="C4" s="503"/>
      <c r="D4" s="468"/>
      <c r="E4" s="504" t="str">
        <f>CONCATENATE("skok.můstek K ",počty!BH2,"m"," (K=60b. +/-",počty!BN2,"b./m)")</f>
        <v>skok.můstek K 70m (K=60b. +/-2,2b./m)</v>
      </c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6"/>
    </row>
    <row r="5" spans="2:17" ht="13.5" customHeight="1">
      <c r="B5" s="75" t="s">
        <v>34</v>
      </c>
      <c r="C5" s="118"/>
      <c r="D5" s="48" t="s">
        <v>73</v>
      </c>
      <c r="E5" s="19"/>
      <c r="F5" s="18"/>
      <c r="G5" s="18" t="s">
        <v>31</v>
      </c>
      <c r="H5" s="47"/>
      <c r="I5" s="46" t="s">
        <v>3</v>
      </c>
      <c r="J5" s="36" t="s">
        <v>74</v>
      </c>
      <c r="K5" s="36"/>
      <c r="L5" s="36"/>
      <c r="M5" s="36"/>
      <c r="N5" s="36"/>
      <c r="O5" s="36"/>
      <c r="P5" s="54" t="s">
        <v>31</v>
      </c>
      <c r="Q5" s="45"/>
    </row>
    <row r="6" spans="2:17" ht="13.5" customHeight="1">
      <c r="B6" s="76"/>
      <c r="C6" s="119"/>
      <c r="D6" s="37"/>
      <c r="E6" s="19"/>
      <c r="F6" s="18"/>
      <c r="G6" s="18"/>
      <c r="H6" s="47"/>
      <c r="I6" s="46" t="s">
        <v>4</v>
      </c>
      <c r="J6" s="36" t="s">
        <v>75</v>
      </c>
      <c r="K6" s="36"/>
      <c r="L6" s="36"/>
      <c r="M6" s="36"/>
      <c r="N6" s="36"/>
      <c r="O6" s="36"/>
      <c r="P6" s="54" t="s">
        <v>31</v>
      </c>
      <c r="Q6" s="45"/>
    </row>
    <row r="7" spans="2:17" ht="13.5" customHeight="1">
      <c r="B7" s="76" t="s">
        <v>33</v>
      </c>
      <c r="C7" s="119"/>
      <c r="D7" s="37" t="s">
        <v>76</v>
      </c>
      <c r="E7" s="19"/>
      <c r="F7" s="18"/>
      <c r="G7" s="18" t="s">
        <v>31</v>
      </c>
      <c r="H7" s="47"/>
      <c r="I7" s="46" t="s">
        <v>5</v>
      </c>
      <c r="J7" s="36" t="s">
        <v>77</v>
      </c>
      <c r="K7" s="36"/>
      <c r="L7" s="36"/>
      <c r="M7" s="36"/>
      <c r="N7" s="36"/>
      <c r="O7" s="36"/>
      <c r="P7" s="54" t="s">
        <v>31</v>
      </c>
      <c r="Q7" s="45"/>
    </row>
    <row r="8" spans="2:17" ht="13.5" customHeight="1">
      <c r="B8" s="76"/>
      <c r="C8" s="119"/>
      <c r="D8" s="37"/>
      <c r="E8" s="19"/>
      <c r="F8" s="18"/>
      <c r="G8" s="18"/>
      <c r="H8" s="47"/>
      <c r="I8" s="46" t="s">
        <v>6</v>
      </c>
      <c r="J8" s="36" t="s">
        <v>78</v>
      </c>
      <c r="K8" s="36"/>
      <c r="L8" s="36"/>
      <c r="M8" s="36"/>
      <c r="N8" s="36"/>
      <c r="O8" s="36"/>
      <c r="P8" s="54" t="s">
        <v>36</v>
      </c>
      <c r="Q8" s="45"/>
    </row>
    <row r="9" spans="2:17" ht="13.5" customHeight="1" thickBot="1">
      <c r="B9" s="77" t="s">
        <v>32</v>
      </c>
      <c r="C9" s="120"/>
      <c r="D9" s="44" t="s">
        <v>74</v>
      </c>
      <c r="E9" s="43"/>
      <c r="F9" s="42"/>
      <c r="G9" s="42" t="s">
        <v>31</v>
      </c>
      <c r="H9" s="41"/>
      <c r="I9" s="40" t="s">
        <v>7</v>
      </c>
      <c r="J9" s="39" t="s">
        <v>79</v>
      </c>
      <c r="K9" s="39"/>
      <c r="L9" s="39"/>
      <c r="M9" s="39"/>
      <c r="N9" s="39"/>
      <c r="O9" s="39"/>
      <c r="P9" s="55" t="s">
        <v>31</v>
      </c>
      <c r="Q9" s="38"/>
    </row>
    <row r="10" spans="2:17" ht="13.5" thickBot="1">
      <c r="B10" s="501" t="s">
        <v>19</v>
      </c>
      <c r="C10" s="116" t="s">
        <v>26</v>
      </c>
      <c r="D10" s="35" t="s">
        <v>1</v>
      </c>
      <c r="E10" s="34" t="s">
        <v>67</v>
      </c>
      <c r="F10" s="27" t="s">
        <v>30</v>
      </c>
      <c r="G10" s="33" t="s">
        <v>29</v>
      </c>
      <c r="H10" s="32"/>
      <c r="I10" s="32"/>
      <c r="J10" s="32"/>
      <c r="K10" s="31"/>
      <c r="L10" s="30" t="s">
        <v>12</v>
      </c>
      <c r="M10" s="29"/>
      <c r="N10" s="28"/>
      <c r="O10" s="56" t="s">
        <v>28</v>
      </c>
      <c r="P10" s="27" t="s">
        <v>12</v>
      </c>
      <c r="Q10" s="259" t="s">
        <v>159</v>
      </c>
    </row>
    <row r="11" spans="2:17" ht="13.5" thickBot="1">
      <c r="B11" s="502"/>
      <c r="C11" s="117" t="s">
        <v>27</v>
      </c>
      <c r="D11" s="26" t="s">
        <v>2</v>
      </c>
      <c r="E11" s="25" t="s">
        <v>35</v>
      </c>
      <c r="F11" s="21" t="s">
        <v>15</v>
      </c>
      <c r="G11" s="24" t="s">
        <v>3</v>
      </c>
      <c r="H11" s="23" t="s">
        <v>4</v>
      </c>
      <c r="I11" s="23" t="s">
        <v>5</v>
      </c>
      <c r="J11" s="23" t="s">
        <v>6</v>
      </c>
      <c r="K11" s="22" t="s">
        <v>7</v>
      </c>
      <c r="L11" s="24" t="s">
        <v>15</v>
      </c>
      <c r="M11" s="23" t="s">
        <v>26</v>
      </c>
      <c r="N11" s="22" t="s">
        <v>17</v>
      </c>
      <c r="O11" s="57" t="s">
        <v>25</v>
      </c>
      <c r="P11" s="21" t="s">
        <v>17</v>
      </c>
      <c r="Q11" s="260" t="s">
        <v>160</v>
      </c>
    </row>
    <row r="12" spans="1:17" ht="13.5" customHeight="1">
      <c r="A12" s="513">
        <v>1</v>
      </c>
      <c r="B12" s="499" t="e">
        <f>VLOOKUP(A12,počty!$W$6:$FA$100,45,0)</f>
        <v>#N/A</v>
      </c>
      <c r="C12" s="121" t="e">
        <f>VLOOKUP(A12,počty!$W$6:$FA$100,23,0)</f>
        <v>#N/A</v>
      </c>
      <c r="D12" s="80" t="e">
        <f>VLOOKUP(A12,počty!$W$6:$FA$100,17,0)</f>
        <v>#N/A</v>
      </c>
      <c r="E12" s="81" t="e">
        <f>VLOOKUP(A12,počty!$W$6:$FA$100,20,0)</f>
        <v>#N/A</v>
      </c>
      <c r="F12" s="124" t="e">
        <f>VLOOKUP(A12,počty!$W$6:$FA$100,24,0)</f>
        <v>#N/A</v>
      </c>
      <c r="G12" s="83" t="e">
        <f>VLOOKUP(A12,počty!$W$6:$FA$100,25,0)</f>
        <v>#N/A</v>
      </c>
      <c r="H12" s="84" t="e">
        <f>VLOOKUP(A12,počty!$W$6:$FA$100,26,0)</f>
        <v>#N/A</v>
      </c>
      <c r="I12" s="84" t="e">
        <f>VLOOKUP(A12,počty!$W$6:$FA$100,27,0)</f>
        <v>#N/A</v>
      </c>
      <c r="J12" s="84" t="e">
        <f>VLOOKUP(A12,počty!$W$6:$FA$100,28,0)</f>
        <v>#N/A</v>
      </c>
      <c r="K12" s="85" t="e">
        <f>VLOOKUP(A12,počty!$W$6:$FA$100,29,0)</f>
        <v>#N/A</v>
      </c>
      <c r="L12" s="82" t="e">
        <f>VLOOKUP(A12,počty!$W$6:$FA$100,30,0)</f>
        <v>#N/A</v>
      </c>
      <c r="M12" s="82" t="e">
        <f>VLOOKUP(A12,počty!$W$6:$FA$100,31,0)</f>
        <v>#N/A</v>
      </c>
      <c r="N12" s="82" t="e">
        <f>VLOOKUP(A12,počty!$W$6:$FA$100,32,0)</f>
        <v>#N/A</v>
      </c>
      <c r="O12" s="92" t="e">
        <f>VLOOKUP(A12,počty!$W$6:$FA$100,33,0)</f>
        <v>#N/A</v>
      </c>
      <c r="P12" s="497" t="e">
        <f>VLOOKUP(A12,počty!$W$6:$FA$100,44,0)</f>
        <v>#N/A</v>
      </c>
      <c r="Q12" s="126" t="e">
        <f>VLOOKUP(A12,počty!$W$6:$FA$100,47,0)</f>
        <v>#N/A</v>
      </c>
    </row>
    <row r="13" spans="1:17" ht="13.5" customHeight="1" thickBot="1">
      <c r="A13" s="514"/>
      <c r="B13" s="500"/>
      <c r="C13" s="122"/>
      <c r="D13" s="86" t="e">
        <f>VLOOKUP(A12,počty!$W$6:$FA$100,18,0)</f>
        <v>#N/A</v>
      </c>
      <c r="E13" s="87" t="e">
        <f>VLOOKUP(A12,počty!$W$6:$FA$100,19,0)</f>
        <v>#N/A</v>
      </c>
      <c r="F13" s="125" t="e">
        <f>VLOOKUP(A12,počty!$W$6:$FA$100,34,0)</f>
        <v>#N/A</v>
      </c>
      <c r="G13" s="89" t="e">
        <f>VLOOKUP(A12,počty!$W$6:$FA$100,35,0)</f>
        <v>#N/A</v>
      </c>
      <c r="H13" s="90" t="e">
        <f>VLOOKUP(A12,počty!$W$6:$FA$100,36,0)</f>
        <v>#N/A</v>
      </c>
      <c r="I13" s="90" t="e">
        <f>VLOOKUP(A12,počty!$W$6:$FA$100,37,0)</f>
        <v>#N/A</v>
      </c>
      <c r="J13" s="90" t="e">
        <f>VLOOKUP(A12,počty!$W$6:$FA$100,38,0)</f>
        <v>#N/A</v>
      </c>
      <c r="K13" s="91" t="e">
        <f>VLOOKUP(A12,počty!$W$6:$FA$100,39,0)</f>
        <v>#N/A</v>
      </c>
      <c r="L13" s="88" t="e">
        <f>VLOOKUP(A12,počty!$W$6:$FA$100,40,0)</f>
        <v>#N/A</v>
      </c>
      <c r="M13" s="88" t="e">
        <f>VLOOKUP(A12,počty!$W$6:$FA$100,41,0)</f>
        <v>#N/A</v>
      </c>
      <c r="N13" s="88" t="e">
        <f>VLOOKUP(A12,počty!$W$6:$FA$100,42,0)</f>
        <v>#N/A</v>
      </c>
      <c r="O13" s="93" t="e">
        <f>VLOOKUP(A12,počty!$W$6:$FA$100,43,0)</f>
        <v>#N/A</v>
      </c>
      <c r="P13" s="498"/>
      <c r="Q13" s="127" t="e">
        <f>VLOOKUP(A12,počty!$W$6:$FA$100,46,0)</f>
        <v>#N/A</v>
      </c>
    </row>
    <row r="14" spans="1:17" ht="13.5" customHeight="1">
      <c r="A14" s="513">
        <v>2</v>
      </c>
      <c r="B14" s="499" t="e">
        <f>VLOOKUP(A14,počty!$W$6:$FA$100,45,0)</f>
        <v>#N/A</v>
      </c>
      <c r="C14" s="121" t="e">
        <f>VLOOKUP(A14,počty!$W$6:$FA$100,23,0)</f>
        <v>#N/A</v>
      </c>
      <c r="D14" s="80" t="e">
        <f>VLOOKUP(A14,počty!$W$6:$FA$100,17,0)</f>
        <v>#N/A</v>
      </c>
      <c r="E14" s="81" t="e">
        <f>VLOOKUP(A14,počty!$W$6:$FA$100,20,0)</f>
        <v>#N/A</v>
      </c>
      <c r="F14" s="124" t="e">
        <f>VLOOKUP(A14,počty!$W$6:$FA$100,24,0)</f>
        <v>#N/A</v>
      </c>
      <c r="G14" s="83" t="e">
        <f>VLOOKUP(A14,počty!$W$6:$FA$100,25,0)</f>
        <v>#N/A</v>
      </c>
      <c r="H14" s="84" t="e">
        <f>VLOOKUP(A14,počty!$W$6:$FA$100,26,0)</f>
        <v>#N/A</v>
      </c>
      <c r="I14" s="84" t="e">
        <f>VLOOKUP(A14,počty!$W$6:$FA$100,27,0)</f>
        <v>#N/A</v>
      </c>
      <c r="J14" s="84" t="e">
        <f>VLOOKUP(A14,počty!$W$6:$FA$100,28,0)</f>
        <v>#N/A</v>
      </c>
      <c r="K14" s="85" t="e">
        <f>VLOOKUP(A14,počty!$W$6:$FA$100,29,0)</f>
        <v>#N/A</v>
      </c>
      <c r="L14" s="82" t="e">
        <f>VLOOKUP(A14,počty!$W$6:$FA$100,30,0)</f>
        <v>#N/A</v>
      </c>
      <c r="M14" s="82" t="e">
        <f>VLOOKUP(A14,počty!$W$6:$FA$100,31,0)</f>
        <v>#N/A</v>
      </c>
      <c r="N14" s="82" t="e">
        <f>VLOOKUP(A14,počty!$W$6:$FA$100,32,0)</f>
        <v>#N/A</v>
      </c>
      <c r="O14" s="92" t="e">
        <f>VLOOKUP(A14,počty!$W$6:$FA$100,33,0)</f>
        <v>#N/A</v>
      </c>
      <c r="P14" s="497" t="e">
        <f>VLOOKUP(A14,počty!$W$6:$FA$100,44,0)</f>
        <v>#N/A</v>
      </c>
      <c r="Q14" s="126" t="e">
        <f>VLOOKUP(A14,počty!$W$6:$FA$100,47,0)</f>
        <v>#N/A</v>
      </c>
    </row>
    <row r="15" spans="1:17" ht="13.5" customHeight="1" thickBot="1">
      <c r="A15" s="514"/>
      <c r="B15" s="500"/>
      <c r="C15" s="122"/>
      <c r="D15" s="86" t="e">
        <f>VLOOKUP(A14,počty!$W$6:$FA$100,18,0)</f>
        <v>#N/A</v>
      </c>
      <c r="E15" s="87" t="e">
        <f>VLOOKUP(A14,počty!$W$6:$FA$100,19,0)</f>
        <v>#N/A</v>
      </c>
      <c r="F15" s="125" t="e">
        <f>VLOOKUP(A14,počty!$W$6:$FA$100,34,0)</f>
        <v>#N/A</v>
      </c>
      <c r="G15" s="89" t="e">
        <f>VLOOKUP(A14,počty!$W$6:$FA$100,35,0)</f>
        <v>#N/A</v>
      </c>
      <c r="H15" s="90" t="e">
        <f>VLOOKUP(A14,počty!$W$6:$FA$100,36,0)</f>
        <v>#N/A</v>
      </c>
      <c r="I15" s="90" t="e">
        <f>VLOOKUP(A14,počty!$W$6:$FA$100,37,0)</f>
        <v>#N/A</v>
      </c>
      <c r="J15" s="90" t="e">
        <f>VLOOKUP(A14,počty!$W$6:$FA$100,38,0)</f>
        <v>#N/A</v>
      </c>
      <c r="K15" s="91" t="e">
        <f>VLOOKUP(A14,počty!$W$6:$FA$100,39,0)</f>
        <v>#N/A</v>
      </c>
      <c r="L15" s="88" t="e">
        <f>VLOOKUP(A14,počty!$W$6:$FA$100,40,0)</f>
        <v>#N/A</v>
      </c>
      <c r="M15" s="88" t="e">
        <f>VLOOKUP(A14,počty!$W$6:$FA$100,41,0)</f>
        <v>#N/A</v>
      </c>
      <c r="N15" s="88" t="e">
        <f>VLOOKUP(A14,počty!$W$6:$FA$100,42,0)</f>
        <v>#N/A</v>
      </c>
      <c r="O15" s="93" t="e">
        <f>VLOOKUP(A14,počty!$W$6:$FA$100,43,0)</f>
        <v>#N/A</v>
      </c>
      <c r="P15" s="498"/>
      <c r="Q15" s="127" t="e">
        <f>VLOOKUP(A14,počty!$W$6:$FA$100,46,0)</f>
        <v>#N/A</v>
      </c>
    </row>
    <row r="16" spans="1:17" ht="13.5" customHeight="1">
      <c r="A16" s="513">
        <v>3</v>
      </c>
      <c r="B16" s="499" t="e">
        <f>VLOOKUP(A16,počty!$W$6:$FA$100,45,0)</f>
        <v>#N/A</v>
      </c>
      <c r="C16" s="121" t="e">
        <f>VLOOKUP(A16,počty!$W$6:$FA$100,23,0)</f>
        <v>#N/A</v>
      </c>
      <c r="D16" s="80" t="e">
        <f>VLOOKUP(A16,počty!$W$6:$FA$100,17,0)</f>
        <v>#N/A</v>
      </c>
      <c r="E16" s="81" t="e">
        <f>VLOOKUP(A16,počty!$W$6:$FA$100,20,0)</f>
        <v>#N/A</v>
      </c>
      <c r="F16" s="124" t="e">
        <f>VLOOKUP(A16,počty!$W$6:$FA$100,24,0)</f>
        <v>#N/A</v>
      </c>
      <c r="G16" s="83" t="e">
        <f>VLOOKUP(A16,počty!$W$6:$FA$100,25,0)</f>
        <v>#N/A</v>
      </c>
      <c r="H16" s="84" t="e">
        <f>VLOOKUP(A16,počty!$W$6:$FA$100,26,0)</f>
        <v>#N/A</v>
      </c>
      <c r="I16" s="84" t="e">
        <f>VLOOKUP(A16,počty!$W$6:$FA$100,27,0)</f>
        <v>#N/A</v>
      </c>
      <c r="J16" s="84" t="e">
        <f>VLOOKUP(A16,počty!$W$6:$FA$100,28,0)</f>
        <v>#N/A</v>
      </c>
      <c r="K16" s="85" t="e">
        <f>VLOOKUP(A16,počty!$W$6:$FA$100,29,0)</f>
        <v>#N/A</v>
      </c>
      <c r="L16" s="82" t="e">
        <f>VLOOKUP(A16,počty!$W$6:$FA$100,30,0)</f>
        <v>#N/A</v>
      </c>
      <c r="M16" s="82" t="e">
        <f>VLOOKUP(A16,počty!$W$6:$FA$100,31,0)</f>
        <v>#N/A</v>
      </c>
      <c r="N16" s="82" t="e">
        <f>VLOOKUP(A16,počty!$W$6:$FA$100,32,0)</f>
        <v>#N/A</v>
      </c>
      <c r="O16" s="92" t="e">
        <f>VLOOKUP(A16,počty!$W$6:$FA$100,33,0)</f>
        <v>#N/A</v>
      </c>
      <c r="P16" s="497" t="e">
        <f>VLOOKUP(A16,počty!$W$6:$FA$100,44,0)</f>
        <v>#N/A</v>
      </c>
      <c r="Q16" s="126" t="e">
        <f>VLOOKUP(A16,počty!$W$6:$FA$100,47,0)</f>
        <v>#N/A</v>
      </c>
    </row>
    <row r="17" spans="1:17" ht="13.5" customHeight="1" thickBot="1">
      <c r="A17" s="514"/>
      <c r="B17" s="500"/>
      <c r="C17" s="122"/>
      <c r="D17" s="86" t="e">
        <f>VLOOKUP(A16,počty!$W$6:$FA$100,18,0)</f>
        <v>#N/A</v>
      </c>
      <c r="E17" s="87" t="e">
        <f>VLOOKUP(A16,počty!$W$6:$FA$100,19,0)</f>
        <v>#N/A</v>
      </c>
      <c r="F17" s="125" t="e">
        <f>VLOOKUP(A16,počty!$W$6:$FA$100,34,0)</f>
        <v>#N/A</v>
      </c>
      <c r="G17" s="89" t="e">
        <f>VLOOKUP(A16,počty!$W$6:$FA$100,35,0)</f>
        <v>#N/A</v>
      </c>
      <c r="H17" s="90" t="e">
        <f>VLOOKUP(A16,počty!$W$6:$FA$100,36,0)</f>
        <v>#N/A</v>
      </c>
      <c r="I17" s="90" t="e">
        <f>VLOOKUP(A16,počty!$W$6:$FA$100,37,0)</f>
        <v>#N/A</v>
      </c>
      <c r="J17" s="90" t="e">
        <f>VLOOKUP(A16,počty!$W$6:$FA$100,38,0)</f>
        <v>#N/A</v>
      </c>
      <c r="K17" s="91" t="e">
        <f>VLOOKUP(A16,počty!$W$6:$FA$100,39,0)</f>
        <v>#N/A</v>
      </c>
      <c r="L17" s="88" t="e">
        <f>VLOOKUP(A16,počty!$W$6:$FA$100,40,0)</f>
        <v>#N/A</v>
      </c>
      <c r="M17" s="88" t="e">
        <f>VLOOKUP(A16,počty!$W$6:$FA$100,41,0)</f>
        <v>#N/A</v>
      </c>
      <c r="N17" s="88" t="e">
        <f>VLOOKUP(A16,počty!$W$6:$FA$100,42,0)</f>
        <v>#N/A</v>
      </c>
      <c r="O17" s="93" t="e">
        <f>VLOOKUP(A16,počty!$W$6:$FA$100,43,0)</f>
        <v>#N/A</v>
      </c>
      <c r="P17" s="498"/>
      <c r="Q17" s="127" t="e">
        <f>VLOOKUP(A16,počty!$W$6:$FA$100,46,0)</f>
        <v>#N/A</v>
      </c>
    </row>
    <row r="18" spans="1:17" ht="13.5" customHeight="1">
      <c r="A18" s="513">
        <v>4</v>
      </c>
      <c r="B18" s="499" t="e">
        <f>VLOOKUP(A18,počty!$W$6:$FA$100,45,0)</f>
        <v>#N/A</v>
      </c>
      <c r="C18" s="121" t="e">
        <f>VLOOKUP(A18,počty!$W$6:$FA$100,23,0)</f>
        <v>#N/A</v>
      </c>
      <c r="D18" s="80" t="e">
        <f>VLOOKUP(A18,počty!$W$6:$FA$100,17,0)</f>
        <v>#N/A</v>
      </c>
      <c r="E18" s="81" t="e">
        <f>VLOOKUP(A18,počty!$W$6:$FA$100,20,0)</f>
        <v>#N/A</v>
      </c>
      <c r="F18" s="124" t="e">
        <f>VLOOKUP(A18,počty!$W$6:$FA$100,24,0)</f>
        <v>#N/A</v>
      </c>
      <c r="G18" s="83" t="e">
        <f>VLOOKUP(A18,počty!$W$6:$FA$100,25,0)</f>
        <v>#N/A</v>
      </c>
      <c r="H18" s="84" t="e">
        <f>VLOOKUP(A18,počty!$W$6:$FA$100,26,0)</f>
        <v>#N/A</v>
      </c>
      <c r="I18" s="84" t="e">
        <f>VLOOKUP(A18,počty!$W$6:$FA$100,27,0)</f>
        <v>#N/A</v>
      </c>
      <c r="J18" s="84" t="e">
        <f>VLOOKUP(A18,počty!$W$6:$FA$100,28,0)</f>
        <v>#N/A</v>
      </c>
      <c r="K18" s="85" t="e">
        <f>VLOOKUP(A18,počty!$W$6:$FA$100,29,0)</f>
        <v>#N/A</v>
      </c>
      <c r="L18" s="82" t="e">
        <f>VLOOKUP(A18,počty!$W$6:$FA$100,30,0)</f>
        <v>#N/A</v>
      </c>
      <c r="M18" s="82" t="e">
        <f>VLOOKUP(A18,počty!$W$6:$FA$100,31,0)</f>
        <v>#N/A</v>
      </c>
      <c r="N18" s="82" t="e">
        <f>VLOOKUP(A18,počty!$W$6:$FA$100,32,0)</f>
        <v>#N/A</v>
      </c>
      <c r="O18" s="92" t="e">
        <f>VLOOKUP(A18,počty!$W$6:$FA$100,33,0)</f>
        <v>#N/A</v>
      </c>
      <c r="P18" s="497" t="e">
        <f>VLOOKUP(A18,počty!$W$6:$FA$100,44,0)</f>
        <v>#N/A</v>
      </c>
      <c r="Q18" s="126" t="e">
        <f>VLOOKUP(A18,počty!$W$6:$FA$100,47,0)</f>
        <v>#N/A</v>
      </c>
    </row>
    <row r="19" spans="1:17" ht="13.5" customHeight="1" thickBot="1">
      <c r="A19" s="514"/>
      <c r="B19" s="500"/>
      <c r="C19" s="122"/>
      <c r="D19" s="86" t="e">
        <f>VLOOKUP(A18,počty!$W$6:$FA$100,18,0)</f>
        <v>#N/A</v>
      </c>
      <c r="E19" s="87" t="e">
        <f>VLOOKUP(A18,počty!$W$6:$FA$100,19,0)</f>
        <v>#N/A</v>
      </c>
      <c r="F19" s="125" t="e">
        <f>VLOOKUP(A18,počty!$W$6:$FA$100,34,0)</f>
        <v>#N/A</v>
      </c>
      <c r="G19" s="89" t="e">
        <f>VLOOKUP(A18,počty!$W$6:$FA$100,35,0)</f>
        <v>#N/A</v>
      </c>
      <c r="H19" s="90" t="e">
        <f>VLOOKUP(A18,počty!$W$6:$FA$100,36,0)</f>
        <v>#N/A</v>
      </c>
      <c r="I19" s="90" t="e">
        <f>VLOOKUP(A18,počty!$W$6:$FA$100,37,0)</f>
        <v>#N/A</v>
      </c>
      <c r="J19" s="90" t="e">
        <f>VLOOKUP(A18,počty!$W$6:$FA$100,38,0)</f>
        <v>#N/A</v>
      </c>
      <c r="K19" s="91" t="e">
        <f>VLOOKUP(A18,počty!$W$6:$FA$100,39,0)</f>
        <v>#N/A</v>
      </c>
      <c r="L19" s="88" t="e">
        <f>VLOOKUP(A18,počty!$W$6:$FA$100,40,0)</f>
        <v>#N/A</v>
      </c>
      <c r="M19" s="88" t="e">
        <f>VLOOKUP(A18,počty!$W$6:$FA$100,41,0)</f>
        <v>#N/A</v>
      </c>
      <c r="N19" s="88" t="e">
        <f>VLOOKUP(A18,počty!$W$6:$FA$100,42,0)</f>
        <v>#N/A</v>
      </c>
      <c r="O19" s="93" t="e">
        <f>VLOOKUP(A18,počty!$W$6:$FA$100,43,0)</f>
        <v>#N/A</v>
      </c>
      <c r="P19" s="498"/>
      <c r="Q19" s="127" t="e">
        <f>VLOOKUP(A18,počty!$W$6:$FA$100,46,0)</f>
        <v>#N/A</v>
      </c>
    </row>
    <row r="20" spans="1:17" ht="13.5" customHeight="1">
      <c r="A20" s="513">
        <v>5</v>
      </c>
      <c r="B20" s="499" t="e">
        <f>VLOOKUP(A20,počty!$W$6:$FA$100,45,0)</f>
        <v>#N/A</v>
      </c>
      <c r="C20" s="121" t="e">
        <f>VLOOKUP(A20,počty!$W$6:$FA$100,23,0)</f>
        <v>#N/A</v>
      </c>
      <c r="D20" s="80" t="e">
        <f>VLOOKUP(A20,počty!$W$6:$FA$100,17,0)</f>
        <v>#N/A</v>
      </c>
      <c r="E20" s="81" t="e">
        <f>VLOOKUP(A20,počty!$W$6:$FA$100,20,0)</f>
        <v>#N/A</v>
      </c>
      <c r="F20" s="124" t="e">
        <f>VLOOKUP(A20,počty!$W$6:$FA$100,24,0)</f>
        <v>#N/A</v>
      </c>
      <c r="G20" s="83" t="e">
        <f>VLOOKUP(A20,počty!$W$6:$FA$100,25,0)</f>
        <v>#N/A</v>
      </c>
      <c r="H20" s="84" t="e">
        <f>VLOOKUP(A20,počty!$W$6:$FA$100,26,0)</f>
        <v>#N/A</v>
      </c>
      <c r="I20" s="84" t="e">
        <f>VLOOKUP(A20,počty!$W$6:$FA$100,27,0)</f>
        <v>#N/A</v>
      </c>
      <c r="J20" s="84" t="e">
        <f>VLOOKUP(A20,počty!$W$6:$FA$100,28,0)</f>
        <v>#N/A</v>
      </c>
      <c r="K20" s="85" t="e">
        <f>VLOOKUP(A20,počty!$W$6:$FA$100,29,0)</f>
        <v>#N/A</v>
      </c>
      <c r="L20" s="82" t="e">
        <f>VLOOKUP(A20,počty!$W$6:$FA$100,30,0)</f>
        <v>#N/A</v>
      </c>
      <c r="M20" s="82" t="e">
        <f>VLOOKUP(A20,počty!$W$6:$FA$100,31,0)</f>
        <v>#N/A</v>
      </c>
      <c r="N20" s="82" t="e">
        <f>VLOOKUP(A20,počty!$W$6:$FA$100,32,0)</f>
        <v>#N/A</v>
      </c>
      <c r="O20" s="92" t="e">
        <f>VLOOKUP(A20,počty!$W$6:$FA$100,33,0)</f>
        <v>#N/A</v>
      </c>
      <c r="P20" s="497" t="e">
        <f>VLOOKUP(A20,počty!$W$6:$FA$100,44,0)</f>
        <v>#N/A</v>
      </c>
      <c r="Q20" s="126" t="e">
        <f>VLOOKUP(A20,počty!$W$6:$FA$100,47,0)</f>
        <v>#N/A</v>
      </c>
    </row>
    <row r="21" spans="1:17" ht="13.5" customHeight="1" thickBot="1">
      <c r="A21" s="514"/>
      <c r="B21" s="500"/>
      <c r="C21" s="122"/>
      <c r="D21" s="86" t="e">
        <f>VLOOKUP(A20,počty!$W$6:$FA$100,18,0)</f>
        <v>#N/A</v>
      </c>
      <c r="E21" s="87" t="e">
        <f>VLOOKUP(A20,počty!$W$6:$FA$100,19,0)</f>
        <v>#N/A</v>
      </c>
      <c r="F21" s="125" t="e">
        <f>VLOOKUP(A20,počty!$W$6:$FA$100,34,0)</f>
        <v>#N/A</v>
      </c>
      <c r="G21" s="89" t="e">
        <f>VLOOKUP(A20,počty!$W$6:$FA$100,35,0)</f>
        <v>#N/A</v>
      </c>
      <c r="H21" s="90" t="e">
        <f>VLOOKUP(A20,počty!$W$6:$FA$100,36,0)</f>
        <v>#N/A</v>
      </c>
      <c r="I21" s="90" t="e">
        <f>VLOOKUP(A20,počty!$W$6:$FA$100,37,0)</f>
        <v>#N/A</v>
      </c>
      <c r="J21" s="90" t="e">
        <f>VLOOKUP(A20,počty!$W$6:$FA$100,38,0)</f>
        <v>#N/A</v>
      </c>
      <c r="K21" s="91" t="e">
        <f>VLOOKUP(A20,počty!$W$6:$FA$100,39,0)</f>
        <v>#N/A</v>
      </c>
      <c r="L21" s="88" t="e">
        <f>VLOOKUP(A20,počty!$W$6:$FA$100,40,0)</f>
        <v>#N/A</v>
      </c>
      <c r="M21" s="88" t="e">
        <f>VLOOKUP(A20,počty!$W$6:$FA$100,41,0)</f>
        <v>#N/A</v>
      </c>
      <c r="N21" s="88" t="e">
        <f>VLOOKUP(A20,počty!$W$6:$FA$100,42,0)</f>
        <v>#N/A</v>
      </c>
      <c r="O21" s="93" t="e">
        <f>VLOOKUP(A20,počty!$W$6:$FA$100,43,0)</f>
        <v>#N/A</v>
      </c>
      <c r="P21" s="498"/>
      <c r="Q21" s="127" t="e">
        <f>VLOOKUP(A20,počty!$W$6:$FA$100,46,0)</f>
        <v>#N/A</v>
      </c>
    </row>
    <row r="22" spans="1:17" ht="13.5" customHeight="1">
      <c r="A22" s="513">
        <v>6</v>
      </c>
      <c r="B22" s="499" t="e">
        <f>VLOOKUP(A22,počty!$W$6:$FA$100,45,0)</f>
        <v>#N/A</v>
      </c>
      <c r="C22" s="121" t="e">
        <f>VLOOKUP(A22,počty!$W$6:$FA$100,23,0)</f>
        <v>#N/A</v>
      </c>
      <c r="D22" s="80" t="e">
        <f>VLOOKUP(A22,počty!$W$6:$FA$100,17,0)</f>
        <v>#N/A</v>
      </c>
      <c r="E22" s="81" t="e">
        <f>VLOOKUP(A22,počty!$W$6:$FA$100,20,0)</f>
        <v>#N/A</v>
      </c>
      <c r="F22" s="124" t="e">
        <f>VLOOKUP(A22,počty!$W$6:$FA$100,24,0)</f>
        <v>#N/A</v>
      </c>
      <c r="G22" s="83" t="e">
        <f>VLOOKUP(A22,počty!$W$6:$FA$100,25,0)</f>
        <v>#N/A</v>
      </c>
      <c r="H22" s="84" t="e">
        <f>VLOOKUP(A22,počty!$W$6:$FA$100,26,0)</f>
        <v>#N/A</v>
      </c>
      <c r="I22" s="84" t="e">
        <f>VLOOKUP(A22,počty!$W$6:$FA$100,27,0)</f>
        <v>#N/A</v>
      </c>
      <c r="J22" s="84" t="e">
        <f>VLOOKUP(A22,počty!$W$6:$FA$100,28,0)</f>
        <v>#N/A</v>
      </c>
      <c r="K22" s="85" t="e">
        <f>VLOOKUP(A22,počty!$W$6:$FA$100,29,0)</f>
        <v>#N/A</v>
      </c>
      <c r="L22" s="82" t="e">
        <f>VLOOKUP(A22,počty!$W$6:$FA$100,30,0)</f>
        <v>#N/A</v>
      </c>
      <c r="M22" s="82" t="e">
        <f>VLOOKUP(A22,počty!$W$6:$FA$100,31,0)</f>
        <v>#N/A</v>
      </c>
      <c r="N22" s="82" t="e">
        <f>VLOOKUP(A22,počty!$W$6:$FA$100,32,0)</f>
        <v>#N/A</v>
      </c>
      <c r="O22" s="92" t="e">
        <f>VLOOKUP(A22,počty!$W$6:$FA$100,33,0)</f>
        <v>#N/A</v>
      </c>
      <c r="P22" s="497" t="e">
        <f>VLOOKUP(A22,počty!$W$6:$FA$100,44,0)</f>
        <v>#N/A</v>
      </c>
      <c r="Q22" s="126" t="e">
        <f>VLOOKUP(A22,počty!$W$6:$FA$100,47,0)</f>
        <v>#N/A</v>
      </c>
    </row>
    <row r="23" spans="1:17" ht="13.5" customHeight="1" thickBot="1">
      <c r="A23" s="514"/>
      <c r="B23" s="500"/>
      <c r="C23" s="122"/>
      <c r="D23" s="86" t="e">
        <f>VLOOKUP(A22,počty!$W$6:$FA$100,18,0)</f>
        <v>#N/A</v>
      </c>
      <c r="E23" s="87" t="e">
        <f>VLOOKUP(A22,počty!$W$6:$FA$100,19,0)</f>
        <v>#N/A</v>
      </c>
      <c r="F23" s="125" t="e">
        <f>VLOOKUP(A22,počty!$W$6:$FA$100,34,0)</f>
        <v>#N/A</v>
      </c>
      <c r="G23" s="89" t="e">
        <f>VLOOKUP(A22,počty!$W$6:$FA$100,35,0)</f>
        <v>#N/A</v>
      </c>
      <c r="H23" s="90" t="e">
        <f>VLOOKUP(A22,počty!$W$6:$FA$100,36,0)</f>
        <v>#N/A</v>
      </c>
      <c r="I23" s="90" t="e">
        <f>VLOOKUP(A22,počty!$W$6:$FA$100,37,0)</f>
        <v>#N/A</v>
      </c>
      <c r="J23" s="90" t="e">
        <f>VLOOKUP(A22,počty!$W$6:$FA$100,38,0)</f>
        <v>#N/A</v>
      </c>
      <c r="K23" s="91" t="e">
        <f>VLOOKUP(A22,počty!$W$6:$FA$100,39,0)</f>
        <v>#N/A</v>
      </c>
      <c r="L23" s="88" t="e">
        <f>VLOOKUP(A22,počty!$W$6:$FA$100,40,0)</f>
        <v>#N/A</v>
      </c>
      <c r="M23" s="88" t="e">
        <f>VLOOKUP(A22,počty!$W$6:$FA$100,41,0)</f>
        <v>#N/A</v>
      </c>
      <c r="N23" s="88" t="e">
        <f>VLOOKUP(A22,počty!$W$6:$FA$100,42,0)</f>
        <v>#N/A</v>
      </c>
      <c r="O23" s="93" t="e">
        <f>VLOOKUP(A22,počty!$W$6:$FA$100,43,0)</f>
        <v>#N/A</v>
      </c>
      <c r="P23" s="498"/>
      <c r="Q23" s="127" t="e">
        <f>VLOOKUP(A22,počty!$W$6:$FA$100,46,0)</f>
        <v>#N/A</v>
      </c>
    </row>
    <row r="24" spans="1:17" ht="13.5" customHeight="1">
      <c r="A24" s="513">
        <v>7</v>
      </c>
      <c r="B24" s="499" t="e">
        <f>VLOOKUP(A24,počty!$W$6:$FA$100,45,0)</f>
        <v>#N/A</v>
      </c>
      <c r="C24" s="121" t="e">
        <f>VLOOKUP(A24,počty!$W$6:$FA$100,23,0)</f>
        <v>#N/A</v>
      </c>
      <c r="D24" s="80" t="e">
        <f>VLOOKUP(A24,počty!$W$6:$FA$100,17,0)</f>
        <v>#N/A</v>
      </c>
      <c r="E24" s="81" t="e">
        <f>VLOOKUP(A24,počty!$W$6:$FA$100,20,0)</f>
        <v>#N/A</v>
      </c>
      <c r="F24" s="124" t="e">
        <f>VLOOKUP(A24,počty!$W$6:$FA$100,24,0)</f>
        <v>#N/A</v>
      </c>
      <c r="G24" s="83" t="e">
        <f>VLOOKUP(A24,počty!$W$6:$FA$100,25,0)</f>
        <v>#N/A</v>
      </c>
      <c r="H24" s="84" t="e">
        <f>VLOOKUP(A24,počty!$W$6:$FA$100,26,0)</f>
        <v>#N/A</v>
      </c>
      <c r="I24" s="84" t="e">
        <f>VLOOKUP(A24,počty!$W$6:$FA$100,27,0)</f>
        <v>#N/A</v>
      </c>
      <c r="J24" s="84" t="e">
        <f>VLOOKUP(A24,počty!$W$6:$FA$100,28,0)</f>
        <v>#N/A</v>
      </c>
      <c r="K24" s="85" t="e">
        <f>VLOOKUP(A24,počty!$W$6:$FA$100,29,0)</f>
        <v>#N/A</v>
      </c>
      <c r="L24" s="82" t="e">
        <f>VLOOKUP(A24,počty!$W$6:$FA$100,30,0)</f>
        <v>#N/A</v>
      </c>
      <c r="M24" s="82" t="e">
        <f>VLOOKUP(A24,počty!$W$6:$FA$100,31,0)</f>
        <v>#N/A</v>
      </c>
      <c r="N24" s="82" t="e">
        <f>VLOOKUP(A24,počty!$W$6:$FA$100,32,0)</f>
        <v>#N/A</v>
      </c>
      <c r="O24" s="92" t="e">
        <f>VLOOKUP(A24,počty!$W$6:$FA$100,33,0)</f>
        <v>#N/A</v>
      </c>
      <c r="P24" s="497" t="e">
        <f>VLOOKUP(A24,počty!$W$6:$FA$100,44,0)</f>
        <v>#N/A</v>
      </c>
      <c r="Q24" s="126" t="e">
        <f>VLOOKUP(A24,počty!$W$6:$FA$100,47,0)</f>
        <v>#N/A</v>
      </c>
    </row>
    <row r="25" spans="1:17" ht="13.5" customHeight="1" thickBot="1">
      <c r="A25" s="514"/>
      <c r="B25" s="500"/>
      <c r="C25" s="122"/>
      <c r="D25" s="86" t="e">
        <f>VLOOKUP(A24,počty!$W$6:$FA$100,18,0)</f>
        <v>#N/A</v>
      </c>
      <c r="E25" s="87" t="e">
        <f>VLOOKUP(A24,počty!$W$6:$FA$100,19,0)</f>
        <v>#N/A</v>
      </c>
      <c r="F25" s="125" t="e">
        <f>VLOOKUP(A24,počty!$W$6:$FA$100,34,0)</f>
        <v>#N/A</v>
      </c>
      <c r="G25" s="89" t="e">
        <f>VLOOKUP(A24,počty!$W$6:$FA$100,35,0)</f>
        <v>#N/A</v>
      </c>
      <c r="H25" s="90" t="e">
        <f>VLOOKUP(A24,počty!$W$6:$FA$100,36,0)</f>
        <v>#N/A</v>
      </c>
      <c r="I25" s="90" t="e">
        <f>VLOOKUP(A24,počty!$W$6:$FA$100,37,0)</f>
        <v>#N/A</v>
      </c>
      <c r="J25" s="90" t="e">
        <f>VLOOKUP(A24,počty!$W$6:$FA$100,38,0)</f>
        <v>#N/A</v>
      </c>
      <c r="K25" s="91" t="e">
        <f>VLOOKUP(A24,počty!$W$6:$FA$100,39,0)</f>
        <v>#N/A</v>
      </c>
      <c r="L25" s="88" t="e">
        <f>VLOOKUP(A24,počty!$W$6:$FA$100,40,0)</f>
        <v>#N/A</v>
      </c>
      <c r="M25" s="88" t="e">
        <f>VLOOKUP(A24,počty!$W$6:$FA$100,41,0)</f>
        <v>#N/A</v>
      </c>
      <c r="N25" s="88" t="e">
        <f>VLOOKUP(A24,počty!$W$6:$FA$100,42,0)</f>
        <v>#N/A</v>
      </c>
      <c r="O25" s="93" t="e">
        <f>VLOOKUP(A24,počty!$W$6:$FA$100,43,0)</f>
        <v>#N/A</v>
      </c>
      <c r="P25" s="498"/>
      <c r="Q25" s="127" t="e">
        <f>VLOOKUP(A24,počty!$W$6:$FA$100,46,0)</f>
        <v>#N/A</v>
      </c>
    </row>
    <row r="26" spans="1:17" ht="13.5" customHeight="1">
      <c r="A26" s="513">
        <v>8</v>
      </c>
      <c r="B26" s="499" t="e">
        <f>VLOOKUP(A26,počty!$W$6:$FA$100,45,0)</f>
        <v>#N/A</v>
      </c>
      <c r="C26" s="121" t="e">
        <f>VLOOKUP(A26,počty!$W$6:$FA$100,23,0)</f>
        <v>#N/A</v>
      </c>
      <c r="D26" s="80" t="e">
        <f>VLOOKUP(A26,počty!$W$6:$FA$100,17,0)</f>
        <v>#N/A</v>
      </c>
      <c r="E26" s="81" t="e">
        <f>VLOOKUP(A26,počty!$W$6:$FA$100,20,0)</f>
        <v>#N/A</v>
      </c>
      <c r="F26" s="124" t="e">
        <f>VLOOKUP(A26,počty!$W$6:$FA$100,24,0)</f>
        <v>#N/A</v>
      </c>
      <c r="G26" s="83" t="e">
        <f>VLOOKUP(A26,počty!$W$6:$FA$100,25,0)</f>
        <v>#N/A</v>
      </c>
      <c r="H26" s="84" t="e">
        <f>VLOOKUP(A26,počty!$W$6:$FA$100,26,0)</f>
        <v>#N/A</v>
      </c>
      <c r="I26" s="84" t="e">
        <f>VLOOKUP(A26,počty!$W$6:$FA$100,27,0)</f>
        <v>#N/A</v>
      </c>
      <c r="J26" s="84" t="e">
        <f>VLOOKUP(A26,počty!$W$6:$FA$100,28,0)</f>
        <v>#N/A</v>
      </c>
      <c r="K26" s="85" t="e">
        <f>VLOOKUP(A26,počty!$W$6:$FA$100,29,0)</f>
        <v>#N/A</v>
      </c>
      <c r="L26" s="82" t="e">
        <f>VLOOKUP(A26,počty!$W$6:$FA$100,30,0)</f>
        <v>#N/A</v>
      </c>
      <c r="M26" s="82" t="e">
        <f>VLOOKUP(A26,počty!$W$6:$FA$100,31,0)</f>
        <v>#N/A</v>
      </c>
      <c r="N26" s="82" t="e">
        <f>VLOOKUP(A26,počty!$W$6:$FA$100,32,0)</f>
        <v>#N/A</v>
      </c>
      <c r="O26" s="92" t="e">
        <f>VLOOKUP(A26,počty!$W$6:$FA$100,33,0)</f>
        <v>#N/A</v>
      </c>
      <c r="P26" s="497" t="e">
        <f>VLOOKUP(A26,počty!$W$6:$FA$100,44,0)</f>
        <v>#N/A</v>
      </c>
      <c r="Q26" s="126" t="e">
        <f>VLOOKUP(A26,počty!$W$6:$FA$100,47,0)</f>
        <v>#N/A</v>
      </c>
    </row>
    <row r="27" spans="1:17" ht="13.5" customHeight="1" thickBot="1">
      <c r="A27" s="514"/>
      <c r="B27" s="500"/>
      <c r="C27" s="122"/>
      <c r="D27" s="86" t="e">
        <f>VLOOKUP(A26,počty!$W$6:$FA$100,18,0)</f>
        <v>#N/A</v>
      </c>
      <c r="E27" s="87" t="e">
        <f>VLOOKUP(A26,počty!$W$6:$FA$100,19,0)</f>
        <v>#N/A</v>
      </c>
      <c r="F27" s="125" t="e">
        <f>VLOOKUP(A26,počty!$W$6:$FA$100,34,0)</f>
        <v>#N/A</v>
      </c>
      <c r="G27" s="89" t="e">
        <f>VLOOKUP(A26,počty!$W$6:$FA$100,35,0)</f>
        <v>#N/A</v>
      </c>
      <c r="H27" s="90" t="e">
        <f>VLOOKUP(A26,počty!$W$6:$FA$100,36,0)</f>
        <v>#N/A</v>
      </c>
      <c r="I27" s="90" t="e">
        <f>VLOOKUP(A26,počty!$W$6:$FA$100,37,0)</f>
        <v>#N/A</v>
      </c>
      <c r="J27" s="90" t="e">
        <f>VLOOKUP(A26,počty!$W$6:$FA$100,38,0)</f>
        <v>#N/A</v>
      </c>
      <c r="K27" s="91" t="e">
        <f>VLOOKUP(A26,počty!$W$6:$FA$100,39,0)</f>
        <v>#N/A</v>
      </c>
      <c r="L27" s="88" t="e">
        <f>VLOOKUP(A26,počty!$W$6:$FA$100,40,0)</f>
        <v>#N/A</v>
      </c>
      <c r="M27" s="88" t="e">
        <f>VLOOKUP(A26,počty!$W$6:$FA$100,41,0)</f>
        <v>#N/A</v>
      </c>
      <c r="N27" s="88" t="e">
        <f>VLOOKUP(A26,počty!$W$6:$FA$100,42,0)</f>
        <v>#N/A</v>
      </c>
      <c r="O27" s="93" t="e">
        <f>VLOOKUP(A26,počty!$W$6:$FA$100,43,0)</f>
        <v>#N/A</v>
      </c>
      <c r="P27" s="498"/>
      <c r="Q27" s="127" t="e">
        <f>VLOOKUP(A26,počty!$W$6:$FA$100,46,0)</f>
        <v>#N/A</v>
      </c>
    </row>
    <row r="28" spans="1:17" ht="13.5" customHeight="1">
      <c r="A28" s="513">
        <v>9</v>
      </c>
      <c r="B28" s="499" t="e">
        <f>VLOOKUP(A28,počty!$W$6:$FA$100,45,0)</f>
        <v>#N/A</v>
      </c>
      <c r="C28" s="121" t="e">
        <f>VLOOKUP(A28,počty!$W$6:$FA$100,23,0)</f>
        <v>#N/A</v>
      </c>
      <c r="D28" s="80" t="e">
        <f>VLOOKUP(A28,počty!$W$6:$FA$100,17,0)</f>
        <v>#N/A</v>
      </c>
      <c r="E28" s="81" t="e">
        <f>VLOOKUP(A28,počty!$W$6:$FA$100,20,0)</f>
        <v>#N/A</v>
      </c>
      <c r="F28" s="124" t="e">
        <f>VLOOKUP(A28,počty!$W$6:$FA$100,24,0)</f>
        <v>#N/A</v>
      </c>
      <c r="G28" s="83" t="e">
        <f>VLOOKUP(A28,počty!$W$6:$FA$100,25,0)</f>
        <v>#N/A</v>
      </c>
      <c r="H28" s="84" t="e">
        <f>VLOOKUP(A28,počty!$W$6:$FA$100,26,0)</f>
        <v>#N/A</v>
      </c>
      <c r="I28" s="84" t="e">
        <f>VLOOKUP(A28,počty!$W$6:$FA$100,27,0)</f>
        <v>#N/A</v>
      </c>
      <c r="J28" s="84" t="e">
        <f>VLOOKUP(A28,počty!$W$6:$FA$100,28,0)</f>
        <v>#N/A</v>
      </c>
      <c r="K28" s="85" t="e">
        <f>VLOOKUP(A28,počty!$W$6:$FA$100,29,0)</f>
        <v>#N/A</v>
      </c>
      <c r="L28" s="82" t="e">
        <f>VLOOKUP(A28,počty!$W$6:$FA$100,30,0)</f>
        <v>#N/A</v>
      </c>
      <c r="M28" s="82" t="e">
        <f>VLOOKUP(A28,počty!$W$6:$FA$100,31,0)</f>
        <v>#N/A</v>
      </c>
      <c r="N28" s="82" t="e">
        <f>VLOOKUP(A28,počty!$W$6:$FA$100,32,0)</f>
        <v>#N/A</v>
      </c>
      <c r="O28" s="92" t="e">
        <f>VLOOKUP(A28,počty!$W$6:$FA$100,33,0)</f>
        <v>#N/A</v>
      </c>
      <c r="P28" s="497" t="e">
        <f>VLOOKUP(A28,počty!$W$6:$FA$100,44,0)</f>
        <v>#N/A</v>
      </c>
      <c r="Q28" s="126" t="e">
        <f>VLOOKUP(A28,počty!$W$6:$FA$100,47,0)</f>
        <v>#N/A</v>
      </c>
    </row>
    <row r="29" spans="1:17" ht="13.5" customHeight="1" thickBot="1">
      <c r="A29" s="514"/>
      <c r="B29" s="500"/>
      <c r="C29" s="122"/>
      <c r="D29" s="86" t="e">
        <f>VLOOKUP(A28,počty!$W$6:$FA$100,18,0)</f>
        <v>#N/A</v>
      </c>
      <c r="E29" s="87" t="e">
        <f>VLOOKUP(A28,počty!$W$6:$FA$100,19,0)</f>
        <v>#N/A</v>
      </c>
      <c r="F29" s="125" t="e">
        <f>VLOOKUP(A28,počty!$W$6:$FA$100,34,0)</f>
        <v>#N/A</v>
      </c>
      <c r="G29" s="89" t="e">
        <f>VLOOKUP(A28,počty!$W$6:$FA$100,35,0)</f>
        <v>#N/A</v>
      </c>
      <c r="H29" s="90" t="e">
        <f>VLOOKUP(A28,počty!$W$6:$FA$100,36,0)</f>
        <v>#N/A</v>
      </c>
      <c r="I29" s="90" t="e">
        <f>VLOOKUP(A28,počty!$W$6:$FA$100,37,0)</f>
        <v>#N/A</v>
      </c>
      <c r="J29" s="90" t="e">
        <f>VLOOKUP(A28,počty!$W$6:$FA$100,38,0)</f>
        <v>#N/A</v>
      </c>
      <c r="K29" s="91" t="e">
        <f>VLOOKUP(A28,počty!$W$6:$FA$100,39,0)</f>
        <v>#N/A</v>
      </c>
      <c r="L29" s="88" t="e">
        <f>VLOOKUP(A28,počty!$W$6:$FA$100,40,0)</f>
        <v>#N/A</v>
      </c>
      <c r="M29" s="88" t="e">
        <f>VLOOKUP(A28,počty!$W$6:$FA$100,41,0)</f>
        <v>#N/A</v>
      </c>
      <c r="N29" s="88" t="e">
        <f>VLOOKUP(A28,počty!$W$6:$FA$100,42,0)</f>
        <v>#N/A</v>
      </c>
      <c r="O29" s="93" t="e">
        <f>VLOOKUP(A28,počty!$W$6:$FA$100,43,0)</f>
        <v>#N/A</v>
      </c>
      <c r="P29" s="498"/>
      <c r="Q29" s="127" t="e">
        <f>VLOOKUP(A28,počty!$W$6:$FA$100,46,0)</f>
        <v>#N/A</v>
      </c>
    </row>
    <row r="30" spans="1:17" ht="13.5" customHeight="1">
      <c r="A30" s="513">
        <v>10</v>
      </c>
      <c r="B30" s="499" t="e">
        <f>VLOOKUP(A30,počty!$W$6:$FA$100,45,0)</f>
        <v>#N/A</v>
      </c>
      <c r="C30" s="121" t="e">
        <f>VLOOKUP(A30,počty!$W$6:$FA$100,23,0)</f>
        <v>#N/A</v>
      </c>
      <c r="D30" s="80" t="e">
        <f>VLOOKUP(A30,počty!$W$6:$FA$100,17,0)</f>
        <v>#N/A</v>
      </c>
      <c r="E30" s="81" t="e">
        <f>VLOOKUP(A30,počty!$W$6:$FA$100,20,0)</f>
        <v>#N/A</v>
      </c>
      <c r="F30" s="124" t="e">
        <f>VLOOKUP(A30,počty!$W$6:$FA$100,24,0)</f>
        <v>#N/A</v>
      </c>
      <c r="G30" s="83" t="e">
        <f>VLOOKUP(A30,počty!$W$6:$FA$100,25,0)</f>
        <v>#N/A</v>
      </c>
      <c r="H30" s="84" t="e">
        <f>VLOOKUP(A30,počty!$W$6:$FA$100,26,0)</f>
        <v>#N/A</v>
      </c>
      <c r="I30" s="84" t="e">
        <f>VLOOKUP(A30,počty!$W$6:$FA$100,27,0)</f>
        <v>#N/A</v>
      </c>
      <c r="J30" s="84" t="e">
        <f>VLOOKUP(A30,počty!$W$6:$FA$100,28,0)</f>
        <v>#N/A</v>
      </c>
      <c r="K30" s="85" t="e">
        <f>VLOOKUP(A30,počty!$W$6:$FA$100,29,0)</f>
        <v>#N/A</v>
      </c>
      <c r="L30" s="82" t="e">
        <f>VLOOKUP(A30,počty!$W$6:$FA$100,30,0)</f>
        <v>#N/A</v>
      </c>
      <c r="M30" s="82" t="e">
        <f>VLOOKUP(A30,počty!$W$6:$FA$100,31,0)</f>
        <v>#N/A</v>
      </c>
      <c r="N30" s="82" t="e">
        <f>VLOOKUP(A30,počty!$W$6:$FA$100,32,0)</f>
        <v>#N/A</v>
      </c>
      <c r="O30" s="92" t="e">
        <f>VLOOKUP(A30,počty!$W$6:$FA$100,33,0)</f>
        <v>#N/A</v>
      </c>
      <c r="P30" s="497" t="e">
        <f>VLOOKUP(A30,počty!$W$6:$FA$100,44,0)</f>
        <v>#N/A</v>
      </c>
      <c r="Q30" s="126" t="e">
        <f>VLOOKUP(A30,počty!$W$6:$FA$100,47,0)</f>
        <v>#N/A</v>
      </c>
    </row>
    <row r="31" spans="1:17" ht="13.5" customHeight="1" thickBot="1">
      <c r="A31" s="514"/>
      <c r="B31" s="500"/>
      <c r="C31" s="122"/>
      <c r="D31" s="86" t="e">
        <f>VLOOKUP(A30,počty!$W$6:$FA$100,18,0)</f>
        <v>#N/A</v>
      </c>
      <c r="E31" s="87" t="e">
        <f>VLOOKUP(A30,počty!$W$6:$FA$100,19,0)</f>
        <v>#N/A</v>
      </c>
      <c r="F31" s="125" t="e">
        <f>VLOOKUP(A30,počty!$W$6:$FA$100,34,0)</f>
        <v>#N/A</v>
      </c>
      <c r="G31" s="89" t="e">
        <f>VLOOKUP(A30,počty!$W$6:$FA$100,35,0)</f>
        <v>#N/A</v>
      </c>
      <c r="H31" s="90" t="e">
        <f>VLOOKUP(A30,počty!$W$6:$FA$100,36,0)</f>
        <v>#N/A</v>
      </c>
      <c r="I31" s="90" t="e">
        <f>VLOOKUP(A30,počty!$W$6:$FA$100,37,0)</f>
        <v>#N/A</v>
      </c>
      <c r="J31" s="90" t="e">
        <f>VLOOKUP(A30,počty!$W$6:$FA$100,38,0)</f>
        <v>#N/A</v>
      </c>
      <c r="K31" s="91" t="e">
        <f>VLOOKUP(A30,počty!$W$6:$FA$100,39,0)</f>
        <v>#N/A</v>
      </c>
      <c r="L31" s="88" t="e">
        <f>VLOOKUP(A30,počty!$W$6:$FA$100,40,0)</f>
        <v>#N/A</v>
      </c>
      <c r="M31" s="88" t="e">
        <f>VLOOKUP(A30,počty!$W$6:$FA$100,41,0)</f>
        <v>#N/A</v>
      </c>
      <c r="N31" s="88" t="e">
        <f>VLOOKUP(A30,počty!$W$6:$FA$100,42,0)</f>
        <v>#N/A</v>
      </c>
      <c r="O31" s="93" t="e">
        <f>VLOOKUP(A30,počty!$W$6:$FA$100,43,0)</f>
        <v>#N/A</v>
      </c>
      <c r="P31" s="498"/>
      <c r="Q31" s="127" t="e">
        <f>VLOOKUP(A30,počty!$W$6:$FA$100,46,0)</f>
        <v>#N/A</v>
      </c>
    </row>
    <row r="32" spans="1:17" ht="13.5" customHeight="1">
      <c r="A32" s="513">
        <v>11</v>
      </c>
      <c r="B32" s="499" t="e">
        <f>VLOOKUP(A32,počty!$W$6:$FA$100,45,0)</f>
        <v>#N/A</v>
      </c>
      <c r="C32" s="121" t="e">
        <f>VLOOKUP(A32,počty!$W$6:$FA$100,23,0)</f>
        <v>#N/A</v>
      </c>
      <c r="D32" s="80" t="e">
        <f>VLOOKUP(A32,počty!$W$6:$FA$100,17,0)</f>
        <v>#N/A</v>
      </c>
      <c r="E32" s="81" t="e">
        <f>VLOOKUP(A32,počty!$W$6:$FA$100,20,0)</f>
        <v>#N/A</v>
      </c>
      <c r="F32" s="124" t="e">
        <f>VLOOKUP(A32,počty!$W$6:$FA$100,24,0)</f>
        <v>#N/A</v>
      </c>
      <c r="G32" s="83" t="e">
        <f>VLOOKUP(A32,počty!$W$6:$FA$100,25,0)</f>
        <v>#N/A</v>
      </c>
      <c r="H32" s="84" t="e">
        <f>VLOOKUP(A32,počty!$W$6:$FA$100,26,0)</f>
        <v>#N/A</v>
      </c>
      <c r="I32" s="84" t="e">
        <f>VLOOKUP(A32,počty!$W$6:$FA$100,27,0)</f>
        <v>#N/A</v>
      </c>
      <c r="J32" s="84" t="e">
        <f>VLOOKUP(A32,počty!$W$6:$FA$100,28,0)</f>
        <v>#N/A</v>
      </c>
      <c r="K32" s="85" t="e">
        <f>VLOOKUP(A32,počty!$W$6:$FA$100,29,0)</f>
        <v>#N/A</v>
      </c>
      <c r="L32" s="82" t="e">
        <f>VLOOKUP(A32,počty!$W$6:$FA$100,30,0)</f>
        <v>#N/A</v>
      </c>
      <c r="M32" s="82" t="e">
        <f>VLOOKUP(A32,počty!$W$6:$FA$100,31,0)</f>
        <v>#N/A</v>
      </c>
      <c r="N32" s="82" t="e">
        <f>VLOOKUP(A32,počty!$W$6:$FA$100,32,0)</f>
        <v>#N/A</v>
      </c>
      <c r="O32" s="92" t="e">
        <f>VLOOKUP(A32,počty!$W$6:$FA$100,33,0)</f>
        <v>#N/A</v>
      </c>
      <c r="P32" s="497" t="e">
        <f>VLOOKUP(A32,počty!$W$6:$FA$100,44,0)</f>
        <v>#N/A</v>
      </c>
      <c r="Q32" s="126" t="e">
        <f>VLOOKUP(A32,počty!$W$6:$FA$100,47,0)</f>
        <v>#N/A</v>
      </c>
    </row>
    <row r="33" spans="1:17" ht="13.5" customHeight="1" thickBot="1">
      <c r="A33" s="514"/>
      <c r="B33" s="500"/>
      <c r="C33" s="122"/>
      <c r="D33" s="86" t="e">
        <f>VLOOKUP(A32,počty!$W$6:$FA$100,18,0)</f>
        <v>#N/A</v>
      </c>
      <c r="E33" s="87" t="e">
        <f>VLOOKUP(A32,počty!$W$6:$FA$100,19,0)</f>
        <v>#N/A</v>
      </c>
      <c r="F33" s="125" t="e">
        <f>VLOOKUP(A32,počty!$W$6:$FA$100,34,0)</f>
        <v>#N/A</v>
      </c>
      <c r="G33" s="89" t="e">
        <f>VLOOKUP(A32,počty!$W$6:$FA$100,35,0)</f>
        <v>#N/A</v>
      </c>
      <c r="H33" s="90" t="e">
        <f>VLOOKUP(A32,počty!$W$6:$FA$100,36,0)</f>
        <v>#N/A</v>
      </c>
      <c r="I33" s="90" t="e">
        <f>VLOOKUP(A32,počty!$W$6:$FA$100,37,0)</f>
        <v>#N/A</v>
      </c>
      <c r="J33" s="90" t="e">
        <f>VLOOKUP(A32,počty!$W$6:$FA$100,38,0)</f>
        <v>#N/A</v>
      </c>
      <c r="K33" s="91" t="e">
        <f>VLOOKUP(A32,počty!$W$6:$FA$100,39,0)</f>
        <v>#N/A</v>
      </c>
      <c r="L33" s="88" t="e">
        <f>VLOOKUP(A32,počty!$W$6:$FA$100,40,0)</f>
        <v>#N/A</v>
      </c>
      <c r="M33" s="88" t="e">
        <f>VLOOKUP(A32,počty!$W$6:$FA$100,41,0)</f>
        <v>#N/A</v>
      </c>
      <c r="N33" s="88" t="e">
        <f>VLOOKUP(A32,počty!$W$6:$FA$100,42,0)</f>
        <v>#N/A</v>
      </c>
      <c r="O33" s="93" t="e">
        <f>VLOOKUP(A32,počty!$W$6:$FA$100,43,0)</f>
        <v>#N/A</v>
      </c>
      <c r="P33" s="498"/>
      <c r="Q33" s="127" t="e">
        <f>VLOOKUP(A32,počty!$W$6:$FA$100,46,0)</f>
        <v>#N/A</v>
      </c>
    </row>
    <row r="34" spans="1:17" ht="13.5" customHeight="1">
      <c r="A34" s="513">
        <v>12</v>
      </c>
      <c r="B34" s="499" t="e">
        <f>VLOOKUP(A34,počty!$W$6:$FA$100,45,0)</f>
        <v>#N/A</v>
      </c>
      <c r="C34" s="121" t="e">
        <f>VLOOKUP(A34,počty!$W$6:$FA$100,23,0)</f>
        <v>#N/A</v>
      </c>
      <c r="D34" s="80" t="e">
        <f>VLOOKUP(A34,počty!$W$6:$FA$100,17,0)</f>
        <v>#N/A</v>
      </c>
      <c r="E34" s="81" t="e">
        <f>VLOOKUP(A34,počty!$W$6:$FA$100,20,0)</f>
        <v>#N/A</v>
      </c>
      <c r="F34" s="124" t="e">
        <f>VLOOKUP(A34,počty!$W$6:$FA$100,24,0)</f>
        <v>#N/A</v>
      </c>
      <c r="G34" s="83" t="e">
        <f>VLOOKUP(A34,počty!$W$6:$FA$100,25,0)</f>
        <v>#N/A</v>
      </c>
      <c r="H34" s="84" t="e">
        <f>VLOOKUP(A34,počty!$W$6:$FA$100,26,0)</f>
        <v>#N/A</v>
      </c>
      <c r="I34" s="84" t="e">
        <f>VLOOKUP(A34,počty!$W$6:$FA$100,27,0)</f>
        <v>#N/A</v>
      </c>
      <c r="J34" s="84" t="e">
        <f>VLOOKUP(A34,počty!$W$6:$FA$100,28,0)</f>
        <v>#N/A</v>
      </c>
      <c r="K34" s="85" t="e">
        <f>VLOOKUP(A34,počty!$W$6:$FA$100,29,0)</f>
        <v>#N/A</v>
      </c>
      <c r="L34" s="82" t="e">
        <f>VLOOKUP(A34,počty!$W$6:$FA$100,30,0)</f>
        <v>#N/A</v>
      </c>
      <c r="M34" s="82" t="e">
        <f>VLOOKUP(A34,počty!$W$6:$FA$100,31,0)</f>
        <v>#N/A</v>
      </c>
      <c r="N34" s="82" t="e">
        <f>VLOOKUP(A34,počty!$W$6:$FA$100,32,0)</f>
        <v>#N/A</v>
      </c>
      <c r="O34" s="92" t="e">
        <f>VLOOKUP(A34,počty!$W$6:$FA$100,33,0)</f>
        <v>#N/A</v>
      </c>
      <c r="P34" s="497" t="e">
        <f>VLOOKUP(A34,počty!$W$6:$FA$100,44,0)</f>
        <v>#N/A</v>
      </c>
      <c r="Q34" s="126" t="e">
        <f>VLOOKUP(A34,počty!$W$6:$FA$100,47,0)</f>
        <v>#N/A</v>
      </c>
    </row>
    <row r="35" spans="1:17" ht="13.5" customHeight="1" thickBot="1">
      <c r="A35" s="514"/>
      <c r="B35" s="500"/>
      <c r="C35" s="122"/>
      <c r="D35" s="86" t="e">
        <f>VLOOKUP(A34,počty!$W$6:$FA$100,18,0)</f>
        <v>#N/A</v>
      </c>
      <c r="E35" s="87" t="e">
        <f>VLOOKUP(A34,počty!$W$6:$FA$100,19,0)</f>
        <v>#N/A</v>
      </c>
      <c r="F35" s="125" t="e">
        <f>VLOOKUP(A34,počty!$W$6:$FA$100,34,0)</f>
        <v>#N/A</v>
      </c>
      <c r="G35" s="89" t="e">
        <f>VLOOKUP(A34,počty!$W$6:$FA$100,35,0)</f>
        <v>#N/A</v>
      </c>
      <c r="H35" s="90" t="e">
        <f>VLOOKUP(A34,počty!$W$6:$FA$100,36,0)</f>
        <v>#N/A</v>
      </c>
      <c r="I35" s="90" t="e">
        <f>VLOOKUP(A34,počty!$W$6:$FA$100,37,0)</f>
        <v>#N/A</v>
      </c>
      <c r="J35" s="90" t="e">
        <f>VLOOKUP(A34,počty!$W$6:$FA$100,38,0)</f>
        <v>#N/A</v>
      </c>
      <c r="K35" s="91" t="e">
        <f>VLOOKUP(A34,počty!$W$6:$FA$100,39,0)</f>
        <v>#N/A</v>
      </c>
      <c r="L35" s="88" t="e">
        <f>VLOOKUP(A34,počty!$W$6:$FA$100,40,0)</f>
        <v>#N/A</v>
      </c>
      <c r="M35" s="88" t="e">
        <f>VLOOKUP(A34,počty!$W$6:$FA$100,41,0)</f>
        <v>#N/A</v>
      </c>
      <c r="N35" s="88" t="e">
        <f>VLOOKUP(A34,počty!$W$6:$FA$100,42,0)</f>
        <v>#N/A</v>
      </c>
      <c r="O35" s="93" t="e">
        <f>VLOOKUP(A34,počty!$W$6:$FA$100,43,0)</f>
        <v>#N/A</v>
      </c>
      <c r="P35" s="498"/>
      <c r="Q35" s="127" t="e">
        <f>VLOOKUP(A34,počty!$W$6:$FA$100,46,0)</f>
        <v>#N/A</v>
      </c>
    </row>
    <row r="36" spans="1:17" ht="13.5" customHeight="1">
      <c r="A36" s="513">
        <v>13</v>
      </c>
      <c r="B36" s="499" t="e">
        <f>VLOOKUP(A36,počty!$W$6:$FA$100,45,0)</f>
        <v>#N/A</v>
      </c>
      <c r="C36" s="121" t="e">
        <f>VLOOKUP(A36,počty!$W$6:$FA$100,23,0)</f>
        <v>#N/A</v>
      </c>
      <c r="D36" s="80" t="e">
        <f>VLOOKUP(A36,počty!$W$6:$FA$100,17,0)</f>
        <v>#N/A</v>
      </c>
      <c r="E36" s="81" t="e">
        <f>VLOOKUP(A36,počty!$W$6:$FA$100,20,0)</f>
        <v>#N/A</v>
      </c>
      <c r="F36" s="124" t="e">
        <f>VLOOKUP(A36,počty!$W$6:$FA$100,24,0)</f>
        <v>#N/A</v>
      </c>
      <c r="G36" s="83" t="e">
        <f>VLOOKUP(A36,počty!$W$6:$FA$100,25,0)</f>
        <v>#N/A</v>
      </c>
      <c r="H36" s="84" t="e">
        <f>VLOOKUP(A36,počty!$W$6:$FA$100,26,0)</f>
        <v>#N/A</v>
      </c>
      <c r="I36" s="84" t="e">
        <f>VLOOKUP(A36,počty!$W$6:$FA$100,27,0)</f>
        <v>#N/A</v>
      </c>
      <c r="J36" s="84" t="e">
        <f>VLOOKUP(A36,počty!$W$6:$FA$100,28,0)</f>
        <v>#N/A</v>
      </c>
      <c r="K36" s="85" t="e">
        <f>VLOOKUP(A36,počty!$W$6:$FA$100,29,0)</f>
        <v>#N/A</v>
      </c>
      <c r="L36" s="82" t="e">
        <f>VLOOKUP(A36,počty!$W$6:$FA$100,30,0)</f>
        <v>#N/A</v>
      </c>
      <c r="M36" s="82" t="e">
        <f>VLOOKUP(A36,počty!$W$6:$FA$100,31,0)</f>
        <v>#N/A</v>
      </c>
      <c r="N36" s="82" t="e">
        <f>VLOOKUP(A36,počty!$W$6:$FA$100,32,0)</f>
        <v>#N/A</v>
      </c>
      <c r="O36" s="92" t="e">
        <f>VLOOKUP(A36,počty!$W$6:$FA$100,33,0)</f>
        <v>#N/A</v>
      </c>
      <c r="P36" s="497" t="e">
        <f>VLOOKUP(A36,počty!$W$6:$FA$100,44,0)</f>
        <v>#N/A</v>
      </c>
      <c r="Q36" s="126" t="e">
        <f>VLOOKUP(A36,počty!$W$6:$FA$100,47,0)</f>
        <v>#N/A</v>
      </c>
    </row>
    <row r="37" spans="1:17" ht="13.5" customHeight="1" thickBot="1">
      <c r="A37" s="514"/>
      <c r="B37" s="500"/>
      <c r="C37" s="122"/>
      <c r="D37" s="86" t="e">
        <f>VLOOKUP(A36,počty!$W$6:$FA$100,18,0)</f>
        <v>#N/A</v>
      </c>
      <c r="E37" s="87" t="e">
        <f>VLOOKUP(A36,počty!$W$6:$FA$100,19,0)</f>
        <v>#N/A</v>
      </c>
      <c r="F37" s="125" t="e">
        <f>VLOOKUP(A36,počty!$W$6:$FA$100,34,0)</f>
        <v>#N/A</v>
      </c>
      <c r="G37" s="89" t="e">
        <f>VLOOKUP(A36,počty!$W$6:$FA$100,35,0)</f>
        <v>#N/A</v>
      </c>
      <c r="H37" s="90" t="e">
        <f>VLOOKUP(A36,počty!$W$6:$FA$100,36,0)</f>
        <v>#N/A</v>
      </c>
      <c r="I37" s="90" t="e">
        <f>VLOOKUP(A36,počty!$W$6:$FA$100,37,0)</f>
        <v>#N/A</v>
      </c>
      <c r="J37" s="90" t="e">
        <f>VLOOKUP(A36,počty!$W$6:$FA$100,38,0)</f>
        <v>#N/A</v>
      </c>
      <c r="K37" s="91" t="e">
        <f>VLOOKUP(A36,počty!$W$6:$FA$100,39,0)</f>
        <v>#N/A</v>
      </c>
      <c r="L37" s="88" t="e">
        <f>VLOOKUP(A36,počty!$W$6:$FA$100,40,0)</f>
        <v>#N/A</v>
      </c>
      <c r="M37" s="88" t="e">
        <f>VLOOKUP(A36,počty!$W$6:$FA$100,41,0)</f>
        <v>#N/A</v>
      </c>
      <c r="N37" s="88" t="e">
        <f>VLOOKUP(A36,počty!$W$6:$FA$100,42,0)</f>
        <v>#N/A</v>
      </c>
      <c r="O37" s="93" t="e">
        <f>VLOOKUP(A36,počty!$W$6:$FA$100,43,0)</f>
        <v>#N/A</v>
      </c>
      <c r="P37" s="498"/>
      <c r="Q37" s="127" t="e">
        <f>VLOOKUP(A36,počty!$W$6:$FA$100,46,0)</f>
        <v>#N/A</v>
      </c>
    </row>
    <row r="38" spans="1:17" ht="13.5" customHeight="1">
      <c r="A38" s="513">
        <v>14</v>
      </c>
      <c r="B38" s="499" t="e">
        <f>VLOOKUP(A38,počty!$W$6:$FA$100,45,0)</f>
        <v>#N/A</v>
      </c>
      <c r="C38" s="121" t="e">
        <f>VLOOKUP(A38,počty!$W$6:$FA$100,23,0)</f>
        <v>#N/A</v>
      </c>
      <c r="D38" s="80" t="e">
        <f>VLOOKUP(A38,počty!$W$6:$FA$100,17,0)</f>
        <v>#N/A</v>
      </c>
      <c r="E38" s="81" t="e">
        <f>VLOOKUP(A38,počty!$W$6:$FA$100,20,0)</f>
        <v>#N/A</v>
      </c>
      <c r="F38" s="124" t="e">
        <f>VLOOKUP(A38,počty!$W$6:$FA$100,24,0)</f>
        <v>#N/A</v>
      </c>
      <c r="G38" s="83" t="e">
        <f>VLOOKUP(A38,počty!$W$6:$FA$100,25,0)</f>
        <v>#N/A</v>
      </c>
      <c r="H38" s="84" t="e">
        <f>VLOOKUP(A38,počty!$W$6:$FA$100,26,0)</f>
        <v>#N/A</v>
      </c>
      <c r="I38" s="84" t="e">
        <f>VLOOKUP(A38,počty!$W$6:$FA$100,27,0)</f>
        <v>#N/A</v>
      </c>
      <c r="J38" s="84" t="e">
        <f>VLOOKUP(A38,počty!$W$6:$FA$100,28,0)</f>
        <v>#N/A</v>
      </c>
      <c r="K38" s="85" t="e">
        <f>VLOOKUP(A38,počty!$W$6:$FA$100,29,0)</f>
        <v>#N/A</v>
      </c>
      <c r="L38" s="82" t="e">
        <f>VLOOKUP(A38,počty!$W$6:$FA$100,30,0)</f>
        <v>#N/A</v>
      </c>
      <c r="M38" s="82" t="e">
        <f>VLOOKUP(A38,počty!$W$6:$FA$100,31,0)</f>
        <v>#N/A</v>
      </c>
      <c r="N38" s="82" t="e">
        <f>VLOOKUP(A38,počty!$W$6:$FA$100,32,0)</f>
        <v>#N/A</v>
      </c>
      <c r="O38" s="92" t="e">
        <f>VLOOKUP(A38,počty!$W$6:$FA$100,33,0)</f>
        <v>#N/A</v>
      </c>
      <c r="P38" s="497" t="e">
        <f>VLOOKUP(A38,počty!$W$6:$FA$100,44,0)</f>
        <v>#N/A</v>
      </c>
      <c r="Q38" s="126" t="e">
        <f>VLOOKUP(A38,počty!$W$6:$FA$100,47,0)</f>
        <v>#N/A</v>
      </c>
    </row>
    <row r="39" spans="1:17" ht="13.5" customHeight="1" thickBot="1">
      <c r="A39" s="514"/>
      <c r="B39" s="500"/>
      <c r="C39" s="122"/>
      <c r="D39" s="86" t="e">
        <f>VLOOKUP(A38,počty!$W$6:$FA$100,18,0)</f>
        <v>#N/A</v>
      </c>
      <c r="E39" s="87" t="e">
        <f>VLOOKUP(A38,počty!$W$6:$FA$100,19,0)</f>
        <v>#N/A</v>
      </c>
      <c r="F39" s="125" t="e">
        <f>VLOOKUP(A38,počty!$W$6:$FA$100,34,0)</f>
        <v>#N/A</v>
      </c>
      <c r="G39" s="89" t="e">
        <f>VLOOKUP(A38,počty!$W$6:$FA$100,35,0)</f>
        <v>#N/A</v>
      </c>
      <c r="H39" s="90" t="e">
        <f>VLOOKUP(A38,počty!$W$6:$FA$100,36,0)</f>
        <v>#N/A</v>
      </c>
      <c r="I39" s="90" t="e">
        <f>VLOOKUP(A38,počty!$W$6:$FA$100,37,0)</f>
        <v>#N/A</v>
      </c>
      <c r="J39" s="90" t="e">
        <f>VLOOKUP(A38,počty!$W$6:$FA$100,38,0)</f>
        <v>#N/A</v>
      </c>
      <c r="K39" s="91" t="e">
        <f>VLOOKUP(A38,počty!$W$6:$FA$100,39,0)</f>
        <v>#N/A</v>
      </c>
      <c r="L39" s="88" t="e">
        <f>VLOOKUP(A38,počty!$W$6:$FA$100,40,0)</f>
        <v>#N/A</v>
      </c>
      <c r="M39" s="88" t="e">
        <f>VLOOKUP(A38,počty!$W$6:$FA$100,41,0)</f>
        <v>#N/A</v>
      </c>
      <c r="N39" s="88" t="e">
        <f>VLOOKUP(A38,počty!$W$6:$FA$100,42,0)</f>
        <v>#N/A</v>
      </c>
      <c r="O39" s="93" t="e">
        <f>VLOOKUP(A38,počty!$W$6:$FA$100,43,0)</f>
        <v>#N/A</v>
      </c>
      <c r="P39" s="498"/>
      <c r="Q39" s="127" t="e">
        <f>VLOOKUP(A38,počty!$W$6:$FA$100,46,0)</f>
        <v>#N/A</v>
      </c>
    </row>
    <row r="40" spans="1:17" ht="13.5" customHeight="1">
      <c r="A40" s="513">
        <v>15</v>
      </c>
      <c r="B40" s="499" t="e">
        <f>VLOOKUP(A40,počty!$W$6:$FA$100,45,0)</f>
        <v>#N/A</v>
      </c>
      <c r="C40" s="121" t="e">
        <f>VLOOKUP(A40,počty!$W$6:$FA$100,23,0)</f>
        <v>#N/A</v>
      </c>
      <c r="D40" s="80" t="e">
        <f>VLOOKUP(A40,počty!$W$6:$FA$100,17,0)</f>
        <v>#N/A</v>
      </c>
      <c r="E40" s="81" t="e">
        <f>VLOOKUP(A40,počty!$W$6:$FA$100,20,0)</f>
        <v>#N/A</v>
      </c>
      <c r="F40" s="124" t="e">
        <f>VLOOKUP(A40,počty!$W$6:$FA$100,24,0)</f>
        <v>#N/A</v>
      </c>
      <c r="G40" s="83" t="e">
        <f>VLOOKUP(A40,počty!$W$6:$FA$100,25,0)</f>
        <v>#N/A</v>
      </c>
      <c r="H40" s="84" t="e">
        <f>VLOOKUP(A40,počty!$W$6:$FA$100,26,0)</f>
        <v>#N/A</v>
      </c>
      <c r="I40" s="84" t="e">
        <f>VLOOKUP(A40,počty!$W$6:$FA$100,27,0)</f>
        <v>#N/A</v>
      </c>
      <c r="J40" s="84" t="e">
        <f>VLOOKUP(A40,počty!$W$6:$FA$100,28,0)</f>
        <v>#N/A</v>
      </c>
      <c r="K40" s="85" t="e">
        <f>VLOOKUP(A40,počty!$W$6:$FA$100,29,0)</f>
        <v>#N/A</v>
      </c>
      <c r="L40" s="82" t="e">
        <f>VLOOKUP(A40,počty!$W$6:$FA$100,30,0)</f>
        <v>#N/A</v>
      </c>
      <c r="M40" s="82" t="e">
        <f>VLOOKUP(A40,počty!$W$6:$FA$100,31,0)</f>
        <v>#N/A</v>
      </c>
      <c r="N40" s="82" t="e">
        <f>VLOOKUP(A40,počty!$W$6:$FA$100,32,0)</f>
        <v>#N/A</v>
      </c>
      <c r="O40" s="92" t="e">
        <f>VLOOKUP(A40,počty!$W$6:$FA$100,33,0)</f>
        <v>#N/A</v>
      </c>
      <c r="P40" s="497" t="e">
        <f>VLOOKUP(A40,počty!$W$6:$FA$100,44,0)</f>
        <v>#N/A</v>
      </c>
      <c r="Q40" s="126" t="e">
        <f>VLOOKUP(A40,počty!$W$6:$FA$100,47,0)</f>
        <v>#N/A</v>
      </c>
    </row>
    <row r="41" spans="1:17" ht="13.5" customHeight="1" thickBot="1">
      <c r="A41" s="514"/>
      <c r="B41" s="500"/>
      <c r="C41" s="122"/>
      <c r="D41" s="86" t="e">
        <f>VLOOKUP(A40,počty!$W$6:$FA$100,18,0)</f>
        <v>#N/A</v>
      </c>
      <c r="E41" s="87" t="e">
        <f>VLOOKUP(A40,počty!$W$6:$FA$100,19,0)</f>
        <v>#N/A</v>
      </c>
      <c r="F41" s="125" t="e">
        <f>VLOOKUP(A40,počty!$W$6:$FA$100,34,0)</f>
        <v>#N/A</v>
      </c>
      <c r="G41" s="89" t="e">
        <f>VLOOKUP(A40,počty!$W$6:$FA$100,35,0)</f>
        <v>#N/A</v>
      </c>
      <c r="H41" s="90" t="e">
        <f>VLOOKUP(A40,počty!$W$6:$FA$100,36,0)</f>
        <v>#N/A</v>
      </c>
      <c r="I41" s="90" t="e">
        <f>VLOOKUP(A40,počty!$W$6:$FA$100,37,0)</f>
        <v>#N/A</v>
      </c>
      <c r="J41" s="90" t="e">
        <f>VLOOKUP(A40,počty!$W$6:$FA$100,38,0)</f>
        <v>#N/A</v>
      </c>
      <c r="K41" s="91" t="e">
        <f>VLOOKUP(A40,počty!$W$6:$FA$100,39,0)</f>
        <v>#N/A</v>
      </c>
      <c r="L41" s="88" t="e">
        <f>VLOOKUP(A40,počty!$W$6:$FA$100,40,0)</f>
        <v>#N/A</v>
      </c>
      <c r="M41" s="88" t="e">
        <f>VLOOKUP(A40,počty!$W$6:$FA$100,41,0)</f>
        <v>#N/A</v>
      </c>
      <c r="N41" s="88" t="e">
        <f>VLOOKUP(A40,počty!$W$6:$FA$100,42,0)</f>
        <v>#N/A</v>
      </c>
      <c r="O41" s="93" t="e">
        <f>VLOOKUP(A40,počty!$W$6:$FA$100,43,0)</f>
        <v>#N/A</v>
      </c>
      <c r="P41" s="498"/>
      <c r="Q41" s="127" t="e">
        <f>VLOOKUP(A40,počty!$W$6:$FA$100,46,0)</f>
        <v>#N/A</v>
      </c>
    </row>
    <row r="42" spans="1:17" ht="13.5" customHeight="1">
      <c r="A42" s="513">
        <v>16</v>
      </c>
      <c r="B42" s="499" t="e">
        <f>VLOOKUP(A42,počty!$W$6:$FA$100,45,0)</f>
        <v>#N/A</v>
      </c>
      <c r="C42" s="121" t="e">
        <f>VLOOKUP(A42,počty!$W$6:$FA$100,23,0)</f>
        <v>#N/A</v>
      </c>
      <c r="D42" s="80" t="e">
        <f>VLOOKUP(A42,počty!$W$6:$FA$100,17,0)</f>
        <v>#N/A</v>
      </c>
      <c r="E42" s="81" t="e">
        <f>VLOOKUP(A42,počty!$W$6:$FA$100,20,0)</f>
        <v>#N/A</v>
      </c>
      <c r="F42" s="124" t="e">
        <f>VLOOKUP(A42,počty!$W$6:$FA$100,24,0)</f>
        <v>#N/A</v>
      </c>
      <c r="G42" s="83" t="e">
        <f>VLOOKUP(A42,počty!$W$6:$FA$100,25,0)</f>
        <v>#N/A</v>
      </c>
      <c r="H42" s="84" t="e">
        <f>VLOOKUP(A42,počty!$W$6:$FA$100,26,0)</f>
        <v>#N/A</v>
      </c>
      <c r="I42" s="84" t="e">
        <f>VLOOKUP(A42,počty!$W$6:$FA$100,27,0)</f>
        <v>#N/A</v>
      </c>
      <c r="J42" s="84" t="e">
        <f>VLOOKUP(A42,počty!$W$6:$FA$100,28,0)</f>
        <v>#N/A</v>
      </c>
      <c r="K42" s="85" t="e">
        <f>VLOOKUP(A42,počty!$W$6:$FA$100,29,0)</f>
        <v>#N/A</v>
      </c>
      <c r="L42" s="82" t="e">
        <f>VLOOKUP(A42,počty!$W$6:$FA$100,30,0)</f>
        <v>#N/A</v>
      </c>
      <c r="M42" s="82" t="e">
        <f>VLOOKUP(A42,počty!$W$6:$FA$100,31,0)</f>
        <v>#N/A</v>
      </c>
      <c r="N42" s="82" t="e">
        <f>VLOOKUP(A42,počty!$W$6:$FA$100,32,0)</f>
        <v>#N/A</v>
      </c>
      <c r="O42" s="92" t="e">
        <f>VLOOKUP(A42,počty!$W$6:$FA$100,33,0)</f>
        <v>#N/A</v>
      </c>
      <c r="P42" s="497" t="e">
        <f>VLOOKUP(A42,počty!$W$6:$FA$100,44,0)</f>
        <v>#N/A</v>
      </c>
      <c r="Q42" s="126" t="e">
        <f>VLOOKUP(A42,počty!$W$6:$FA$100,47,0)</f>
        <v>#N/A</v>
      </c>
    </row>
    <row r="43" spans="1:17" ht="13.5" customHeight="1" thickBot="1">
      <c r="A43" s="514"/>
      <c r="B43" s="500"/>
      <c r="C43" s="122"/>
      <c r="D43" s="86" t="e">
        <f>VLOOKUP(A42,počty!$W$6:$FA$100,18,0)</f>
        <v>#N/A</v>
      </c>
      <c r="E43" s="87" t="e">
        <f>VLOOKUP(A42,počty!$W$6:$FA$100,19,0)</f>
        <v>#N/A</v>
      </c>
      <c r="F43" s="125" t="e">
        <f>VLOOKUP(A42,počty!$W$6:$FA$100,34,0)</f>
        <v>#N/A</v>
      </c>
      <c r="G43" s="89" t="e">
        <f>VLOOKUP(A42,počty!$W$6:$FA$100,35,0)</f>
        <v>#N/A</v>
      </c>
      <c r="H43" s="90" t="e">
        <f>VLOOKUP(A42,počty!$W$6:$FA$100,36,0)</f>
        <v>#N/A</v>
      </c>
      <c r="I43" s="90" t="e">
        <f>VLOOKUP(A42,počty!$W$6:$FA$100,37,0)</f>
        <v>#N/A</v>
      </c>
      <c r="J43" s="90" t="e">
        <f>VLOOKUP(A42,počty!$W$6:$FA$100,38,0)</f>
        <v>#N/A</v>
      </c>
      <c r="K43" s="91" t="e">
        <f>VLOOKUP(A42,počty!$W$6:$FA$100,39,0)</f>
        <v>#N/A</v>
      </c>
      <c r="L43" s="88" t="e">
        <f>VLOOKUP(A42,počty!$W$6:$FA$100,40,0)</f>
        <v>#N/A</v>
      </c>
      <c r="M43" s="88" t="e">
        <f>VLOOKUP(A42,počty!$W$6:$FA$100,41,0)</f>
        <v>#N/A</v>
      </c>
      <c r="N43" s="88" t="e">
        <f>VLOOKUP(A42,počty!$W$6:$FA$100,42,0)</f>
        <v>#N/A</v>
      </c>
      <c r="O43" s="93" t="e">
        <f>VLOOKUP(A42,počty!$W$6:$FA$100,43,0)</f>
        <v>#N/A</v>
      </c>
      <c r="P43" s="498"/>
      <c r="Q43" s="127" t="e">
        <f>VLOOKUP(A42,počty!$W$6:$FA$100,46,0)</f>
        <v>#N/A</v>
      </c>
    </row>
    <row r="44" spans="1:17" ht="13.5" customHeight="1">
      <c r="A44" s="513">
        <v>17</v>
      </c>
      <c r="B44" s="499" t="e">
        <f>VLOOKUP(A44,počty!$W$6:$FA$100,45,0)</f>
        <v>#N/A</v>
      </c>
      <c r="C44" s="121" t="e">
        <f>VLOOKUP(A44,počty!$W$6:$FA$100,23,0)</f>
        <v>#N/A</v>
      </c>
      <c r="D44" s="80" t="e">
        <f>VLOOKUP(A44,počty!$W$6:$FA$100,17,0)</f>
        <v>#N/A</v>
      </c>
      <c r="E44" s="81" t="e">
        <f>VLOOKUP(A44,počty!$W$6:$FA$100,20,0)</f>
        <v>#N/A</v>
      </c>
      <c r="F44" s="124" t="e">
        <f>VLOOKUP(A44,počty!$W$6:$FA$100,24,0)</f>
        <v>#N/A</v>
      </c>
      <c r="G44" s="83" t="e">
        <f>VLOOKUP(A44,počty!$W$6:$FA$100,25,0)</f>
        <v>#N/A</v>
      </c>
      <c r="H44" s="84" t="e">
        <f>VLOOKUP(A44,počty!$W$6:$FA$100,26,0)</f>
        <v>#N/A</v>
      </c>
      <c r="I44" s="84" t="e">
        <f>VLOOKUP(A44,počty!$W$6:$FA$100,27,0)</f>
        <v>#N/A</v>
      </c>
      <c r="J44" s="84" t="e">
        <f>VLOOKUP(A44,počty!$W$6:$FA$100,28,0)</f>
        <v>#N/A</v>
      </c>
      <c r="K44" s="85" t="e">
        <f>VLOOKUP(A44,počty!$W$6:$FA$100,29,0)</f>
        <v>#N/A</v>
      </c>
      <c r="L44" s="82" t="e">
        <f>VLOOKUP(A44,počty!$W$6:$FA$100,30,0)</f>
        <v>#N/A</v>
      </c>
      <c r="M44" s="82" t="e">
        <f>VLOOKUP(A44,počty!$W$6:$FA$100,31,0)</f>
        <v>#N/A</v>
      </c>
      <c r="N44" s="82" t="e">
        <f>VLOOKUP(A44,počty!$W$6:$FA$100,32,0)</f>
        <v>#N/A</v>
      </c>
      <c r="O44" s="92" t="e">
        <f>VLOOKUP(A44,počty!$W$6:$FA$100,33,0)</f>
        <v>#N/A</v>
      </c>
      <c r="P44" s="497" t="e">
        <f>VLOOKUP(A44,počty!$W$6:$FA$100,44,0)</f>
        <v>#N/A</v>
      </c>
      <c r="Q44" s="126" t="e">
        <f>VLOOKUP(A44,počty!$W$6:$FA$100,47,0)</f>
        <v>#N/A</v>
      </c>
    </row>
    <row r="45" spans="1:17" ht="13.5" customHeight="1" thickBot="1">
      <c r="A45" s="514"/>
      <c r="B45" s="500"/>
      <c r="C45" s="122"/>
      <c r="D45" s="86" t="e">
        <f>VLOOKUP(A44,počty!$W$6:$FA$100,18,0)</f>
        <v>#N/A</v>
      </c>
      <c r="E45" s="87" t="e">
        <f>VLOOKUP(A44,počty!$W$6:$FA$100,19,0)</f>
        <v>#N/A</v>
      </c>
      <c r="F45" s="125" t="e">
        <f>VLOOKUP(A44,počty!$W$6:$FA$100,34,0)</f>
        <v>#N/A</v>
      </c>
      <c r="G45" s="89" t="e">
        <f>VLOOKUP(A44,počty!$W$6:$FA$100,35,0)</f>
        <v>#N/A</v>
      </c>
      <c r="H45" s="90" t="e">
        <f>VLOOKUP(A44,počty!$W$6:$FA$100,36,0)</f>
        <v>#N/A</v>
      </c>
      <c r="I45" s="90" t="e">
        <f>VLOOKUP(A44,počty!$W$6:$FA$100,37,0)</f>
        <v>#N/A</v>
      </c>
      <c r="J45" s="90" t="e">
        <f>VLOOKUP(A44,počty!$W$6:$FA$100,38,0)</f>
        <v>#N/A</v>
      </c>
      <c r="K45" s="91" t="e">
        <f>VLOOKUP(A44,počty!$W$6:$FA$100,39,0)</f>
        <v>#N/A</v>
      </c>
      <c r="L45" s="88" t="e">
        <f>VLOOKUP(A44,počty!$W$6:$FA$100,40,0)</f>
        <v>#N/A</v>
      </c>
      <c r="M45" s="88" t="e">
        <f>VLOOKUP(A44,počty!$W$6:$FA$100,41,0)</f>
        <v>#N/A</v>
      </c>
      <c r="N45" s="88" t="e">
        <f>VLOOKUP(A44,počty!$W$6:$FA$100,42,0)</f>
        <v>#N/A</v>
      </c>
      <c r="O45" s="93" t="e">
        <f>VLOOKUP(A44,počty!$W$6:$FA$100,43,0)</f>
        <v>#N/A</v>
      </c>
      <c r="P45" s="498"/>
      <c r="Q45" s="127" t="e">
        <f>VLOOKUP(A44,počty!$W$6:$FA$100,46,0)</f>
        <v>#N/A</v>
      </c>
    </row>
    <row r="46" spans="1:17" ht="13.5" customHeight="1">
      <c r="A46" s="513">
        <v>18</v>
      </c>
      <c r="B46" s="499" t="e">
        <f>VLOOKUP(A46,počty!$W$6:$FA$100,45,0)</f>
        <v>#N/A</v>
      </c>
      <c r="C46" s="121" t="e">
        <f>VLOOKUP(A46,počty!$W$6:$FA$100,23,0)</f>
        <v>#N/A</v>
      </c>
      <c r="D46" s="80" t="e">
        <f>VLOOKUP(A46,počty!$W$6:$FA$100,17,0)</f>
        <v>#N/A</v>
      </c>
      <c r="E46" s="81" t="e">
        <f>VLOOKUP(A46,počty!$W$6:$FA$100,20,0)</f>
        <v>#N/A</v>
      </c>
      <c r="F46" s="124" t="e">
        <f>VLOOKUP(A46,počty!$W$6:$FA$100,24,0)</f>
        <v>#N/A</v>
      </c>
      <c r="G46" s="83" t="e">
        <f>VLOOKUP(A46,počty!$W$6:$FA$100,25,0)</f>
        <v>#N/A</v>
      </c>
      <c r="H46" s="84" t="e">
        <f>VLOOKUP(A46,počty!$W$6:$FA$100,26,0)</f>
        <v>#N/A</v>
      </c>
      <c r="I46" s="84" t="e">
        <f>VLOOKUP(A46,počty!$W$6:$FA$100,27,0)</f>
        <v>#N/A</v>
      </c>
      <c r="J46" s="84" t="e">
        <f>VLOOKUP(A46,počty!$W$6:$FA$100,28,0)</f>
        <v>#N/A</v>
      </c>
      <c r="K46" s="85" t="e">
        <f>VLOOKUP(A46,počty!$W$6:$FA$100,29,0)</f>
        <v>#N/A</v>
      </c>
      <c r="L46" s="82" t="e">
        <f>VLOOKUP(A46,počty!$W$6:$FA$100,30,0)</f>
        <v>#N/A</v>
      </c>
      <c r="M46" s="82" t="e">
        <f>VLOOKUP(A46,počty!$W$6:$FA$100,31,0)</f>
        <v>#N/A</v>
      </c>
      <c r="N46" s="82" t="e">
        <f>VLOOKUP(A46,počty!$W$6:$FA$100,32,0)</f>
        <v>#N/A</v>
      </c>
      <c r="O46" s="92" t="e">
        <f>VLOOKUP(A46,počty!$W$6:$FA$100,33,0)</f>
        <v>#N/A</v>
      </c>
      <c r="P46" s="497" t="e">
        <f>VLOOKUP(A46,počty!$W$6:$FA$100,44,0)</f>
        <v>#N/A</v>
      </c>
      <c r="Q46" s="126" t="e">
        <f>VLOOKUP(A46,počty!$W$6:$FA$100,47,0)</f>
        <v>#N/A</v>
      </c>
    </row>
    <row r="47" spans="1:17" ht="13.5" customHeight="1" thickBot="1">
      <c r="A47" s="514"/>
      <c r="B47" s="500"/>
      <c r="C47" s="122"/>
      <c r="D47" s="86" t="e">
        <f>VLOOKUP(A46,počty!$W$6:$FA$100,18,0)</f>
        <v>#N/A</v>
      </c>
      <c r="E47" s="87" t="e">
        <f>VLOOKUP(A46,počty!$W$6:$FA$100,19,0)</f>
        <v>#N/A</v>
      </c>
      <c r="F47" s="125" t="e">
        <f>VLOOKUP(A46,počty!$W$6:$FA$100,34,0)</f>
        <v>#N/A</v>
      </c>
      <c r="G47" s="89" t="e">
        <f>VLOOKUP(A46,počty!$W$6:$FA$100,35,0)</f>
        <v>#N/A</v>
      </c>
      <c r="H47" s="90" t="e">
        <f>VLOOKUP(A46,počty!$W$6:$FA$100,36,0)</f>
        <v>#N/A</v>
      </c>
      <c r="I47" s="90" t="e">
        <f>VLOOKUP(A46,počty!$W$6:$FA$100,37,0)</f>
        <v>#N/A</v>
      </c>
      <c r="J47" s="90" t="e">
        <f>VLOOKUP(A46,počty!$W$6:$FA$100,38,0)</f>
        <v>#N/A</v>
      </c>
      <c r="K47" s="91" t="e">
        <f>VLOOKUP(A46,počty!$W$6:$FA$100,39,0)</f>
        <v>#N/A</v>
      </c>
      <c r="L47" s="88" t="e">
        <f>VLOOKUP(A46,počty!$W$6:$FA$100,40,0)</f>
        <v>#N/A</v>
      </c>
      <c r="M47" s="88" t="e">
        <f>VLOOKUP(A46,počty!$W$6:$FA$100,41,0)</f>
        <v>#N/A</v>
      </c>
      <c r="N47" s="88" t="e">
        <f>VLOOKUP(A46,počty!$W$6:$FA$100,42,0)</f>
        <v>#N/A</v>
      </c>
      <c r="O47" s="93" t="e">
        <f>VLOOKUP(A46,počty!$W$6:$FA$100,43,0)</f>
        <v>#N/A</v>
      </c>
      <c r="P47" s="498"/>
      <c r="Q47" s="127" t="e">
        <f>VLOOKUP(A46,počty!$W$6:$FA$100,46,0)</f>
        <v>#N/A</v>
      </c>
    </row>
    <row r="48" spans="1:17" ht="13.5" customHeight="1">
      <c r="A48" s="513">
        <v>19</v>
      </c>
      <c r="B48" s="499" t="e">
        <f>VLOOKUP(A48,počty!$W$6:$FA$100,45,0)</f>
        <v>#N/A</v>
      </c>
      <c r="C48" s="121" t="e">
        <f>VLOOKUP(A48,počty!$W$6:$FA$100,23,0)</f>
        <v>#N/A</v>
      </c>
      <c r="D48" s="80" t="e">
        <f>VLOOKUP(A48,počty!$W$6:$FA$100,17,0)</f>
        <v>#N/A</v>
      </c>
      <c r="E48" s="81" t="e">
        <f>VLOOKUP(A48,počty!$W$6:$FA$100,20,0)</f>
        <v>#N/A</v>
      </c>
      <c r="F48" s="124" t="e">
        <f>VLOOKUP(A48,počty!$W$6:$FA$100,24,0)</f>
        <v>#N/A</v>
      </c>
      <c r="G48" s="83" t="e">
        <f>VLOOKUP(A48,počty!$W$6:$FA$100,25,0)</f>
        <v>#N/A</v>
      </c>
      <c r="H48" s="84" t="e">
        <f>VLOOKUP(A48,počty!$W$6:$FA$100,26,0)</f>
        <v>#N/A</v>
      </c>
      <c r="I48" s="84" t="e">
        <f>VLOOKUP(A48,počty!$W$6:$FA$100,27,0)</f>
        <v>#N/A</v>
      </c>
      <c r="J48" s="84" t="e">
        <f>VLOOKUP(A48,počty!$W$6:$FA$100,28,0)</f>
        <v>#N/A</v>
      </c>
      <c r="K48" s="85" t="e">
        <f>VLOOKUP(A48,počty!$W$6:$FA$100,29,0)</f>
        <v>#N/A</v>
      </c>
      <c r="L48" s="82" t="e">
        <f>VLOOKUP(A48,počty!$W$6:$FA$100,30,0)</f>
        <v>#N/A</v>
      </c>
      <c r="M48" s="82" t="e">
        <f>VLOOKUP(A48,počty!$W$6:$FA$100,31,0)</f>
        <v>#N/A</v>
      </c>
      <c r="N48" s="82" t="e">
        <f>VLOOKUP(A48,počty!$W$6:$FA$100,32,0)</f>
        <v>#N/A</v>
      </c>
      <c r="O48" s="92" t="e">
        <f>VLOOKUP(A48,počty!$W$6:$FA$100,33,0)</f>
        <v>#N/A</v>
      </c>
      <c r="P48" s="497" t="e">
        <f>VLOOKUP(A48,počty!$W$6:$FA$100,44,0)</f>
        <v>#N/A</v>
      </c>
      <c r="Q48" s="126" t="e">
        <f>VLOOKUP(A48,počty!$W$6:$FA$100,47,0)</f>
        <v>#N/A</v>
      </c>
    </row>
    <row r="49" spans="1:17" ht="13.5" customHeight="1" thickBot="1">
      <c r="A49" s="514"/>
      <c r="B49" s="500"/>
      <c r="C49" s="122"/>
      <c r="D49" s="86" t="e">
        <f>VLOOKUP(A48,počty!$W$6:$FA$100,18,0)</f>
        <v>#N/A</v>
      </c>
      <c r="E49" s="87" t="e">
        <f>VLOOKUP(A48,počty!$W$6:$FA$100,19,0)</f>
        <v>#N/A</v>
      </c>
      <c r="F49" s="125" t="e">
        <f>VLOOKUP(A48,počty!$W$6:$FA$100,34,0)</f>
        <v>#N/A</v>
      </c>
      <c r="G49" s="89" t="e">
        <f>VLOOKUP(A48,počty!$W$6:$FA$100,35,0)</f>
        <v>#N/A</v>
      </c>
      <c r="H49" s="90" t="e">
        <f>VLOOKUP(A48,počty!$W$6:$FA$100,36,0)</f>
        <v>#N/A</v>
      </c>
      <c r="I49" s="90" t="e">
        <f>VLOOKUP(A48,počty!$W$6:$FA$100,37,0)</f>
        <v>#N/A</v>
      </c>
      <c r="J49" s="90" t="e">
        <f>VLOOKUP(A48,počty!$W$6:$FA$100,38,0)</f>
        <v>#N/A</v>
      </c>
      <c r="K49" s="91" t="e">
        <f>VLOOKUP(A48,počty!$W$6:$FA$100,39,0)</f>
        <v>#N/A</v>
      </c>
      <c r="L49" s="88" t="e">
        <f>VLOOKUP(A48,počty!$W$6:$FA$100,40,0)</f>
        <v>#N/A</v>
      </c>
      <c r="M49" s="88" t="e">
        <f>VLOOKUP(A48,počty!$W$6:$FA$100,41,0)</f>
        <v>#N/A</v>
      </c>
      <c r="N49" s="88" t="e">
        <f>VLOOKUP(A48,počty!$W$6:$FA$100,42,0)</f>
        <v>#N/A</v>
      </c>
      <c r="O49" s="93" t="e">
        <f>VLOOKUP(A48,počty!$W$6:$FA$100,43,0)</f>
        <v>#N/A</v>
      </c>
      <c r="P49" s="498"/>
      <c r="Q49" s="127" t="e">
        <f>VLOOKUP(A48,počty!$W$6:$FA$100,46,0)</f>
        <v>#N/A</v>
      </c>
    </row>
    <row r="50" spans="1:17" ht="13.5" customHeight="1">
      <c r="A50" s="513">
        <v>20</v>
      </c>
      <c r="B50" s="499" t="e">
        <f>VLOOKUP(A50,počty!$W$6:$FA$100,45,0)</f>
        <v>#N/A</v>
      </c>
      <c r="C50" s="121" t="e">
        <f>VLOOKUP(A50,počty!$W$6:$FA$100,23,0)</f>
        <v>#N/A</v>
      </c>
      <c r="D50" s="80" t="e">
        <f>VLOOKUP(A50,počty!$W$6:$FA$100,17,0)</f>
        <v>#N/A</v>
      </c>
      <c r="E50" s="81" t="e">
        <f>VLOOKUP(A50,počty!$W$6:$FA$100,20,0)</f>
        <v>#N/A</v>
      </c>
      <c r="F50" s="124" t="e">
        <f>VLOOKUP(A50,počty!$W$6:$FA$100,24,0)</f>
        <v>#N/A</v>
      </c>
      <c r="G50" s="83" t="e">
        <f>VLOOKUP(A50,počty!$W$6:$FA$100,25,0)</f>
        <v>#N/A</v>
      </c>
      <c r="H50" s="84" t="e">
        <f>VLOOKUP(A50,počty!$W$6:$FA$100,26,0)</f>
        <v>#N/A</v>
      </c>
      <c r="I50" s="84" t="e">
        <f>VLOOKUP(A50,počty!$W$6:$FA$100,27,0)</f>
        <v>#N/A</v>
      </c>
      <c r="J50" s="84" t="e">
        <f>VLOOKUP(A50,počty!$W$6:$FA$100,28,0)</f>
        <v>#N/A</v>
      </c>
      <c r="K50" s="85" t="e">
        <f>VLOOKUP(A50,počty!$W$6:$FA$100,29,0)</f>
        <v>#N/A</v>
      </c>
      <c r="L50" s="82" t="e">
        <f>VLOOKUP(A50,počty!$W$6:$FA$100,30,0)</f>
        <v>#N/A</v>
      </c>
      <c r="M50" s="82" t="e">
        <f>VLOOKUP(A50,počty!$W$6:$FA$100,31,0)</f>
        <v>#N/A</v>
      </c>
      <c r="N50" s="82" t="e">
        <f>VLOOKUP(A50,počty!$W$6:$FA$100,32,0)</f>
        <v>#N/A</v>
      </c>
      <c r="O50" s="92" t="e">
        <f>VLOOKUP(A50,počty!$W$6:$FA$100,33,0)</f>
        <v>#N/A</v>
      </c>
      <c r="P50" s="497" t="e">
        <f>VLOOKUP(A50,počty!$W$6:$FA$100,44,0)</f>
        <v>#N/A</v>
      </c>
      <c r="Q50" s="126" t="e">
        <f>VLOOKUP(A50,počty!$W$6:$FA$100,47,0)</f>
        <v>#N/A</v>
      </c>
    </row>
    <row r="51" spans="1:17" ht="13.5" customHeight="1" thickBot="1">
      <c r="A51" s="514"/>
      <c r="B51" s="500"/>
      <c r="C51" s="122"/>
      <c r="D51" s="86" t="e">
        <f>VLOOKUP(A50,počty!$W$6:$FA$100,18,0)</f>
        <v>#N/A</v>
      </c>
      <c r="E51" s="87" t="e">
        <f>VLOOKUP(A50,počty!$W$6:$FA$100,19,0)</f>
        <v>#N/A</v>
      </c>
      <c r="F51" s="125" t="e">
        <f>VLOOKUP(A50,počty!$W$6:$FA$100,34,0)</f>
        <v>#N/A</v>
      </c>
      <c r="G51" s="89" t="e">
        <f>VLOOKUP(A50,počty!$W$6:$FA$100,35,0)</f>
        <v>#N/A</v>
      </c>
      <c r="H51" s="90" t="e">
        <f>VLOOKUP(A50,počty!$W$6:$FA$100,36,0)</f>
        <v>#N/A</v>
      </c>
      <c r="I51" s="90" t="e">
        <f>VLOOKUP(A50,počty!$W$6:$FA$100,37,0)</f>
        <v>#N/A</v>
      </c>
      <c r="J51" s="90" t="e">
        <f>VLOOKUP(A50,počty!$W$6:$FA$100,38,0)</f>
        <v>#N/A</v>
      </c>
      <c r="K51" s="91" t="e">
        <f>VLOOKUP(A50,počty!$W$6:$FA$100,39,0)</f>
        <v>#N/A</v>
      </c>
      <c r="L51" s="88" t="e">
        <f>VLOOKUP(A50,počty!$W$6:$FA$100,40,0)</f>
        <v>#N/A</v>
      </c>
      <c r="M51" s="88" t="e">
        <f>VLOOKUP(A50,počty!$W$6:$FA$100,41,0)</f>
        <v>#N/A</v>
      </c>
      <c r="N51" s="88" t="e">
        <f>VLOOKUP(A50,počty!$W$6:$FA$100,42,0)</f>
        <v>#N/A</v>
      </c>
      <c r="O51" s="93" t="e">
        <f>VLOOKUP(A50,počty!$W$6:$FA$100,43,0)</f>
        <v>#N/A</v>
      </c>
      <c r="P51" s="498"/>
      <c r="Q51" s="127" t="e">
        <f>VLOOKUP(A50,počty!$W$6:$FA$100,46,0)</f>
        <v>#N/A</v>
      </c>
    </row>
    <row r="52" spans="1:17" ht="13.5" customHeight="1">
      <c r="A52" s="513">
        <v>21</v>
      </c>
      <c r="B52" s="499" t="e">
        <f>VLOOKUP(A52,počty!$W$6:$FA$100,45,0)</f>
        <v>#N/A</v>
      </c>
      <c r="C52" s="121" t="e">
        <f>VLOOKUP(A52,počty!$W$6:$FA$100,23,0)</f>
        <v>#N/A</v>
      </c>
      <c r="D52" s="80" t="e">
        <f>VLOOKUP(A52,počty!$W$6:$FA$100,17,0)</f>
        <v>#N/A</v>
      </c>
      <c r="E52" s="81" t="e">
        <f>VLOOKUP(A52,počty!$W$6:$FA$100,20,0)</f>
        <v>#N/A</v>
      </c>
      <c r="F52" s="124" t="e">
        <f>VLOOKUP(A52,počty!$W$6:$FA$100,24,0)</f>
        <v>#N/A</v>
      </c>
      <c r="G52" s="83" t="e">
        <f>VLOOKUP(A52,počty!$W$6:$FA$100,25,0)</f>
        <v>#N/A</v>
      </c>
      <c r="H52" s="84" t="e">
        <f>VLOOKUP(A52,počty!$W$6:$FA$100,26,0)</f>
        <v>#N/A</v>
      </c>
      <c r="I52" s="84" t="e">
        <f>VLOOKUP(A52,počty!$W$6:$FA$100,27,0)</f>
        <v>#N/A</v>
      </c>
      <c r="J52" s="84" t="e">
        <f>VLOOKUP(A52,počty!$W$6:$FA$100,28,0)</f>
        <v>#N/A</v>
      </c>
      <c r="K52" s="85" t="e">
        <f>VLOOKUP(A52,počty!$W$6:$FA$100,29,0)</f>
        <v>#N/A</v>
      </c>
      <c r="L52" s="82" t="e">
        <f>VLOOKUP(A52,počty!$W$6:$FA$100,30,0)</f>
        <v>#N/A</v>
      </c>
      <c r="M52" s="82" t="e">
        <f>VLOOKUP(A52,počty!$W$6:$FA$100,31,0)</f>
        <v>#N/A</v>
      </c>
      <c r="N52" s="82" t="e">
        <f>VLOOKUP(A52,počty!$W$6:$FA$100,32,0)</f>
        <v>#N/A</v>
      </c>
      <c r="O52" s="92" t="e">
        <f>VLOOKUP(A52,počty!$W$6:$FA$100,33,0)</f>
        <v>#N/A</v>
      </c>
      <c r="P52" s="497" t="e">
        <f>VLOOKUP(A52,počty!$W$6:$FA$100,44,0)</f>
        <v>#N/A</v>
      </c>
      <c r="Q52" s="126" t="e">
        <f>VLOOKUP(A52,počty!$W$6:$FA$100,47,0)</f>
        <v>#N/A</v>
      </c>
    </row>
    <row r="53" spans="1:17" ht="13.5" customHeight="1" thickBot="1">
      <c r="A53" s="514"/>
      <c r="B53" s="500"/>
      <c r="C53" s="122"/>
      <c r="D53" s="86" t="e">
        <f>VLOOKUP(A52,počty!$W$6:$FA$100,18,0)</f>
        <v>#N/A</v>
      </c>
      <c r="E53" s="87" t="e">
        <f>VLOOKUP(A52,počty!$W$6:$FA$100,19,0)</f>
        <v>#N/A</v>
      </c>
      <c r="F53" s="125" t="e">
        <f>VLOOKUP(A52,počty!$W$6:$FA$100,34,0)</f>
        <v>#N/A</v>
      </c>
      <c r="G53" s="89" t="e">
        <f>VLOOKUP(A52,počty!$W$6:$FA$100,35,0)</f>
        <v>#N/A</v>
      </c>
      <c r="H53" s="90" t="e">
        <f>VLOOKUP(A52,počty!$W$6:$FA$100,36,0)</f>
        <v>#N/A</v>
      </c>
      <c r="I53" s="90" t="e">
        <f>VLOOKUP(A52,počty!$W$6:$FA$100,37,0)</f>
        <v>#N/A</v>
      </c>
      <c r="J53" s="90" t="e">
        <f>VLOOKUP(A52,počty!$W$6:$FA$100,38,0)</f>
        <v>#N/A</v>
      </c>
      <c r="K53" s="91" t="e">
        <f>VLOOKUP(A52,počty!$W$6:$FA$100,39,0)</f>
        <v>#N/A</v>
      </c>
      <c r="L53" s="88" t="e">
        <f>VLOOKUP(A52,počty!$W$6:$FA$100,40,0)</f>
        <v>#N/A</v>
      </c>
      <c r="M53" s="88" t="e">
        <f>VLOOKUP(A52,počty!$W$6:$FA$100,41,0)</f>
        <v>#N/A</v>
      </c>
      <c r="N53" s="88" t="e">
        <f>VLOOKUP(A52,počty!$W$6:$FA$100,42,0)</f>
        <v>#N/A</v>
      </c>
      <c r="O53" s="93" t="e">
        <f>VLOOKUP(A52,počty!$W$6:$FA$100,43,0)</f>
        <v>#N/A</v>
      </c>
      <c r="P53" s="498"/>
      <c r="Q53" s="127" t="e">
        <f>VLOOKUP(A52,počty!$W$6:$FA$100,46,0)</f>
        <v>#N/A</v>
      </c>
    </row>
    <row r="54" spans="1:17" ht="13.5" customHeight="1">
      <c r="A54" s="513">
        <v>22</v>
      </c>
      <c r="B54" s="499" t="e">
        <f>VLOOKUP(A54,počty!$W$6:$FA$100,45,0)</f>
        <v>#N/A</v>
      </c>
      <c r="C54" s="121" t="e">
        <f>VLOOKUP(A54,počty!$W$6:$FA$100,23,0)</f>
        <v>#N/A</v>
      </c>
      <c r="D54" s="80" t="e">
        <f>VLOOKUP(A54,počty!$W$6:$FA$100,17,0)</f>
        <v>#N/A</v>
      </c>
      <c r="E54" s="81" t="e">
        <f>VLOOKUP(A54,počty!$W$6:$FA$100,20,0)</f>
        <v>#N/A</v>
      </c>
      <c r="F54" s="124" t="e">
        <f>VLOOKUP(A54,počty!$W$6:$FA$100,24,0)</f>
        <v>#N/A</v>
      </c>
      <c r="G54" s="83" t="e">
        <f>VLOOKUP(A54,počty!$W$6:$FA$100,25,0)</f>
        <v>#N/A</v>
      </c>
      <c r="H54" s="84" t="e">
        <f>VLOOKUP(A54,počty!$W$6:$FA$100,26,0)</f>
        <v>#N/A</v>
      </c>
      <c r="I54" s="84" t="e">
        <f>VLOOKUP(A54,počty!$W$6:$FA$100,27,0)</f>
        <v>#N/A</v>
      </c>
      <c r="J54" s="84" t="e">
        <f>VLOOKUP(A54,počty!$W$6:$FA$100,28,0)</f>
        <v>#N/A</v>
      </c>
      <c r="K54" s="85" t="e">
        <f>VLOOKUP(A54,počty!$W$6:$FA$100,29,0)</f>
        <v>#N/A</v>
      </c>
      <c r="L54" s="82" t="e">
        <f>VLOOKUP(A54,počty!$W$6:$FA$100,30,0)</f>
        <v>#N/A</v>
      </c>
      <c r="M54" s="82" t="e">
        <f>VLOOKUP(A54,počty!$W$6:$FA$100,31,0)</f>
        <v>#N/A</v>
      </c>
      <c r="N54" s="82" t="e">
        <f>VLOOKUP(A54,počty!$W$6:$FA$100,32,0)</f>
        <v>#N/A</v>
      </c>
      <c r="O54" s="92" t="e">
        <f>VLOOKUP(A54,počty!$W$6:$FA$100,33,0)</f>
        <v>#N/A</v>
      </c>
      <c r="P54" s="497" t="e">
        <f>VLOOKUP(A54,počty!$W$6:$FA$100,44,0)</f>
        <v>#N/A</v>
      </c>
      <c r="Q54" s="126" t="e">
        <f>VLOOKUP(A54,počty!$W$6:$FA$100,47,0)</f>
        <v>#N/A</v>
      </c>
    </row>
    <row r="55" spans="1:17" ht="13.5" customHeight="1" thickBot="1">
      <c r="A55" s="514"/>
      <c r="B55" s="500"/>
      <c r="C55" s="122"/>
      <c r="D55" s="86" t="e">
        <f>VLOOKUP(A54,počty!$W$6:$FA$100,18,0)</f>
        <v>#N/A</v>
      </c>
      <c r="E55" s="87" t="e">
        <f>VLOOKUP(A54,počty!$W$6:$FA$100,19,0)</f>
        <v>#N/A</v>
      </c>
      <c r="F55" s="125" t="e">
        <f>VLOOKUP(A54,počty!$W$6:$FA$100,34,0)</f>
        <v>#N/A</v>
      </c>
      <c r="G55" s="89" t="e">
        <f>VLOOKUP(A54,počty!$W$6:$FA$100,35,0)</f>
        <v>#N/A</v>
      </c>
      <c r="H55" s="90" t="e">
        <f>VLOOKUP(A54,počty!$W$6:$FA$100,36,0)</f>
        <v>#N/A</v>
      </c>
      <c r="I55" s="90" t="e">
        <f>VLOOKUP(A54,počty!$W$6:$FA$100,37,0)</f>
        <v>#N/A</v>
      </c>
      <c r="J55" s="90" t="e">
        <f>VLOOKUP(A54,počty!$W$6:$FA$100,38,0)</f>
        <v>#N/A</v>
      </c>
      <c r="K55" s="91" t="e">
        <f>VLOOKUP(A54,počty!$W$6:$FA$100,39,0)</f>
        <v>#N/A</v>
      </c>
      <c r="L55" s="88" t="e">
        <f>VLOOKUP(A54,počty!$W$6:$FA$100,40,0)</f>
        <v>#N/A</v>
      </c>
      <c r="M55" s="88" t="e">
        <f>VLOOKUP(A54,počty!$W$6:$FA$100,41,0)</f>
        <v>#N/A</v>
      </c>
      <c r="N55" s="88" t="e">
        <f>VLOOKUP(A54,počty!$W$6:$FA$100,42,0)</f>
        <v>#N/A</v>
      </c>
      <c r="O55" s="93" t="e">
        <f>VLOOKUP(A54,počty!$W$6:$FA$100,43,0)</f>
        <v>#N/A</v>
      </c>
      <c r="P55" s="498"/>
      <c r="Q55" s="127" t="e">
        <f>VLOOKUP(A54,počty!$W$6:$FA$100,46,0)</f>
        <v>#N/A</v>
      </c>
    </row>
    <row r="56" spans="1:17" ht="13.5" customHeight="1">
      <c r="A56" s="513">
        <v>23</v>
      </c>
      <c r="B56" s="499" t="e">
        <f>VLOOKUP(A56,počty!$W$6:$FA$100,45,0)</f>
        <v>#N/A</v>
      </c>
      <c r="C56" s="121" t="e">
        <f>VLOOKUP(A56,počty!$W$6:$FA$100,23,0)</f>
        <v>#N/A</v>
      </c>
      <c r="D56" s="80" t="e">
        <f>VLOOKUP(A56,počty!$W$6:$FA$100,17,0)</f>
        <v>#N/A</v>
      </c>
      <c r="E56" s="81" t="e">
        <f>VLOOKUP(A56,počty!$W$6:$FA$100,20,0)</f>
        <v>#N/A</v>
      </c>
      <c r="F56" s="124" t="e">
        <f>VLOOKUP(A56,počty!$W$6:$FA$100,24,0)</f>
        <v>#N/A</v>
      </c>
      <c r="G56" s="83" t="e">
        <f>VLOOKUP(A56,počty!$W$6:$FA$100,25,0)</f>
        <v>#N/A</v>
      </c>
      <c r="H56" s="84" t="e">
        <f>VLOOKUP(A56,počty!$W$6:$FA$100,26,0)</f>
        <v>#N/A</v>
      </c>
      <c r="I56" s="84" t="e">
        <f>VLOOKUP(A56,počty!$W$6:$FA$100,27,0)</f>
        <v>#N/A</v>
      </c>
      <c r="J56" s="84" t="e">
        <f>VLOOKUP(A56,počty!$W$6:$FA$100,28,0)</f>
        <v>#N/A</v>
      </c>
      <c r="K56" s="85" t="e">
        <f>VLOOKUP(A56,počty!$W$6:$FA$100,29,0)</f>
        <v>#N/A</v>
      </c>
      <c r="L56" s="82" t="e">
        <f>VLOOKUP(A56,počty!$W$6:$FA$100,30,0)</f>
        <v>#N/A</v>
      </c>
      <c r="M56" s="82" t="e">
        <f>VLOOKUP(A56,počty!$W$6:$FA$100,31,0)</f>
        <v>#N/A</v>
      </c>
      <c r="N56" s="82" t="e">
        <f>VLOOKUP(A56,počty!$W$6:$FA$100,32,0)</f>
        <v>#N/A</v>
      </c>
      <c r="O56" s="92" t="e">
        <f>VLOOKUP(A56,počty!$W$6:$FA$100,33,0)</f>
        <v>#N/A</v>
      </c>
      <c r="P56" s="497" t="e">
        <f>VLOOKUP(A56,počty!$W$6:$FA$100,44,0)</f>
        <v>#N/A</v>
      </c>
      <c r="Q56" s="126" t="e">
        <f>VLOOKUP(A56,počty!$W$6:$FA$100,47,0)</f>
        <v>#N/A</v>
      </c>
    </row>
    <row r="57" spans="1:17" ht="13.5" customHeight="1" thickBot="1">
      <c r="A57" s="514"/>
      <c r="B57" s="500"/>
      <c r="C57" s="122"/>
      <c r="D57" s="86" t="e">
        <f>VLOOKUP(A56,počty!$W$6:$FA$100,18,0)</f>
        <v>#N/A</v>
      </c>
      <c r="E57" s="87" t="e">
        <f>VLOOKUP(A56,počty!$W$6:$FA$100,19,0)</f>
        <v>#N/A</v>
      </c>
      <c r="F57" s="125" t="e">
        <f>VLOOKUP(A56,počty!$W$6:$FA$100,34,0)</f>
        <v>#N/A</v>
      </c>
      <c r="G57" s="89" t="e">
        <f>VLOOKUP(A56,počty!$W$6:$FA$100,35,0)</f>
        <v>#N/A</v>
      </c>
      <c r="H57" s="90" t="e">
        <f>VLOOKUP(A56,počty!$W$6:$FA$100,36,0)</f>
        <v>#N/A</v>
      </c>
      <c r="I57" s="90" t="e">
        <f>VLOOKUP(A56,počty!$W$6:$FA$100,37,0)</f>
        <v>#N/A</v>
      </c>
      <c r="J57" s="90" t="e">
        <f>VLOOKUP(A56,počty!$W$6:$FA$100,38,0)</f>
        <v>#N/A</v>
      </c>
      <c r="K57" s="91" t="e">
        <f>VLOOKUP(A56,počty!$W$6:$FA$100,39,0)</f>
        <v>#N/A</v>
      </c>
      <c r="L57" s="88" t="e">
        <f>VLOOKUP(A56,počty!$W$6:$FA$100,40,0)</f>
        <v>#N/A</v>
      </c>
      <c r="M57" s="88" t="e">
        <f>VLOOKUP(A56,počty!$W$6:$FA$100,41,0)</f>
        <v>#N/A</v>
      </c>
      <c r="N57" s="88" t="e">
        <f>VLOOKUP(A56,počty!$W$6:$FA$100,42,0)</f>
        <v>#N/A</v>
      </c>
      <c r="O57" s="93" t="e">
        <f>VLOOKUP(A56,počty!$W$6:$FA$100,43,0)</f>
        <v>#N/A</v>
      </c>
      <c r="P57" s="498"/>
      <c r="Q57" s="127" t="e">
        <f>VLOOKUP(A56,počty!$W$6:$FA$100,46,0)</f>
        <v>#N/A</v>
      </c>
    </row>
    <row r="58" spans="1:17" ht="13.5" customHeight="1">
      <c r="A58" s="513">
        <v>24</v>
      </c>
      <c r="B58" s="499" t="e">
        <f>VLOOKUP(A58,počty!$W$6:$FA$100,45,0)</f>
        <v>#N/A</v>
      </c>
      <c r="C58" s="121" t="e">
        <f>VLOOKUP(A58,počty!$W$6:$FA$100,23,0)</f>
        <v>#N/A</v>
      </c>
      <c r="D58" s="80" t="e">
        <f>VLOOKUP(A58,počty!$W$6:$FA$100,17,0)</f>
        <v>#N/A</v>
      </c>
      <c r="E58" s="81" t="e">
        <f>VLOOKUP(A58,počty!$W$6:$FA$100,20,0)</f>
        <v>#N/A</v>
      </c>
      <c r="F58" s="124" t="e">
        <f>VLOOKUP(A58,počty!$W$6:$FA$100,24,0)</f>
        <v>#N/A</v>
      </c>
      <c r="G58" s="83" t="e">
        <f>VLOOKUP(A58,počty!$W$6:$FA$100,25,0)</f>
        <v>#N/A</v>
      </c>
      <c r="H58" s="84" t="e">
        <f>VLOOKUP(A58,počty!$W$6:$FA$100,26,0)</f>
        <v>#N/A</v>
      </c>
      <c r="I58" s="84" t="e">
        <f>VLOOKUP(A58,počty!$W$6:$FA$100,27,0)</f>
        <v>#N/A</v>
      </c>
      <c r="J58" s="84" t="e">
        <f>VLOOKUP(A58,počty!$W$6:$FA$100,28,0)</f>
        <v>#N/A</v>
      </c>
      <c r="K58" s="85" t="e">
        <f>VLOOKUP(A58,počty!$W$6:$FA$100,29,0)</f>
        <v>#N/A</v>
      </c>
      <c r="L58" s="82" t="e">
        <f>VLOOKUP(A58,počty!$W$6:$FA$100,30,0)</f>
        <v>#N/A</v>
      </c>
      <c r="M58" s="82" t="e">
        <f>VLOOKUP(A58,počty!$W$6:$FA$100,31,0)</f>
        <v>#N/A</v>
      </c>
      <c r="N58" s="82" t="e">
        <f>VLOOKUP(A58,počty!$W$6:$FA$100,32,0)</f>
        <v>#N/A</v>
      </c>
      <c r="O58" s="92" t="e">
        <f>VLOOKUP(A58,počty!$W$6:$FA$100,33,0)</f>
        <v>#N/A</v>
      </c>
      <c r="P58" s="497" t="e">
        <f>VLOOKUP(A58,počty!$W$6:$FA$100,44,0)</f>
        <v>#N/A</v>
      </c>
      <c r="Q58" s="126" t="e">
        <f>VLOOKUP(A58,počty!$W$6:$FA$100,47,0)</f>
        <v>#N/A</v>
      </c>
    </row>
    <row r="59" spans="1:17" ht="13.5" customHeight="1" thickBot="1">
      <c r="A59" s="514"/>
      <c r="B59" s="500"/>
      <c r="C59" s="122"/>
      <c r="D59" s="86" t="e">
        <f>VLOOKUP(A58,počty!$W$6:$FA$100,18,0)</f>
        <v>#N/A</v>
      </c>
      <c r="E59" s="87" t="e">
        <f>VLOOKUP(A58,počty!$W$6:$FA$100,19,0)</f>
        <v>#N/A</v>
      </c>
      <c r="F59" s="125" t="e">
        <f>VLOOKUP(A58,počty!$W$6:$FA$100,34,0)</f>
        <v>#N/A</v>
      </c>
      <c r="G59" s="89" t="e">
        <f>VLOOKUP(A58,počty!$W$6:$FA$100,35,0)</f>
        <v>#N/A</v>
      </c>
      <c r="H59" s="90" t="e">
        <f>VLOOKUP(A58,počty!$W$6:$FA$100,36,0)</f>
        <v>#N/A</v>
      </c>
      <c r="I59" s="90" t="e">
        <f>VLOOKUP(A58,počty!$W$6:$FA$100,37,0)</f>
        <v>#N/A</v>
      </c>
      <c r="J59" s="90" t="e">
        <f>VLOOKUP(A58,počty!$W$6:$FA$100,38,0)</f>
        <v>#N/A</v>
      </c>
      <c r="K59" s="91" t="e">
        <f>VLOOKUP(A58,počty!$W$6:$FA$100,39,0)</f>
        <v>#N/A</v>
      </c>
      <c r="L59" s="88" t="e">
        <f>VLOOKUP(A58,počty!$W$6:$FA$100,40,0)</f>
        <v>#N/A</v>
      </c>
      <c r="M59" s="88" t="e">
        <f>VLOOKUP(A58,počty!$W$6:$FA$100,41,0)</f>
        <v>#N/A</v>
      </c>
      <c r="N59" s="88" t="e">
        <f>VLOOKUP(A58,počty!$W$6:$FA$100,42,0)</f>
        <v>#N/A</v>
      </c>
      <c r="O59" s="93" t="e">
        <f>VLOOKUP(A58,počty!$W$6:$FA$100,43,0)</f>
        <v>#N/A</v>
      </c>
      <c r="P59" s="498"/>
      <c r="Q59" s="127" t="e">
        <f>VLOOKUP(A58,počty!$W$6:$FA$100,46,0)</f>
        <v>#N/A</v>
      </c>
    </row>
    <row r="60" spans="1:17" ht="13.5" customHeight="1">
      <c r="A60" s="513">
        <v>25</v>
      </c>
      <c r="B60" s="499" t="e">
        <f>VLOOKUP(A60,počty!$W$6:$FA$100,45,0)</f>
        <v>#N/A</v>
      </c>
      <c r="C60" s="121" t="e">
        <f>VLOOKUP(A60,počty!$W$6:$FA$100,23,0)</f>
        <v>#N/A</v>
      </c>
      <c r="D60" s="80" t="e">
        <f>VLOOKUP(A60,počty!$W$6:$FA$100,17,0)</f>
        <v>#N/A</v>
      </c>
      <c r="E60" s="81" t="e">
        <f>VLOOKUP(A60,počty!$W$6:$FA$100,20,0)</f>
        <v>#N/A</v>
      </c>
      <c r="F60" s="124" t="e">
        <f>VLOOKUP(A60,počty!$W$6:$FA$100,24,0)</f>
        <v>#N/A</v>
      </c>
      <c r="G60" s="83" t="e">
        <f>VLOOKUP(A60,počty!$W$6:$FA$100,25,0)</f>
        <v>#N/A</v>
      </c>
      <c r="H60" s="84" t="e">
        <f>VLOOKUP(A60,počty!$W$6:$FA$100,26,0)</f>
        <v>#N/A</v>
      </c>
      <c r="I60" s="84" t="e">
        <f>VLOOKUP(A60,počty!$W$6:$FA$100,27,0)</f>
        <v>#N/A</v>
      </c>
      <c r="J60" s="84" t="e">
        <f>VLOOKUP(A60,počty!$W$6:$FA$100,28,0)</f>
        <v>#N/A</v>
      </c>
      <c r="K60" s="85" t="e">
        <f>VLOOKUP(A60,počty!$W$6:$FA$100,29,0)</f>
        <v>#N/A</v>
      </c>
      <c r="L60" s="82" t="e">
        <f>VLOOKUP(A60,počty!$W$6:$FA$100,30,0)</f>
        <v>#N/A</v>
      </c>
      <c r="M60" s="82" t="e">
        <f>VLOOKUP(A60,počty!$W$6:$FA$100,31,0)</f>
        <v>#N/A</v>
      </c>
      <c r="N60" s="82" t="e">
        <f>VLOOKUP(A60,počty!$W$6:$FA$100,32,0)</f>
        <v>#N/A</v>
      </c>
      <c r="O60" s="92" t="e">
        <f>VLOOKUP(A60,počty!$W$6:$FA$100,33,0)</f>
        <v>#N/A</v>
      </c>
      <c r="P60" s="497" t="e">
        <f>VLOOKUP(A60,počty!$W$6:$FA$100,44,0)</f>
        <v>#N/A</v>
      </c>
      <c r="Q60" s="126" t="e">
        <f>VLOOKUP(A60,počty!$W$6:$FA$100,47,0)</f>
        <v>#N/A</v>
      </c>
    </row>
    <row r="61" spans="1:17" ht="13.5" customHeight="1" thickBot="1">
      <c r="A61" s="514"/>
      <c r="B61" s="500"/>
      <c r="C61" s="122"/>
      <c r="D61" s="86" t="e">
        <f>VLOOKUP(A60,počty!$W$6:$FA$100,18,0)</f>
        <v>#N/A</v>
      </c>
      <c r="E61" s="87" t="e">
        <f>VLOOKUP(A60,počty!$W$6:$FA$100,19,0)</f>
        <v>#N/A</v>
      </c>
      <c r="F61" s="125" t="e">
        <f>VLOOKUP(A60,počty!$W$6:$FA$100,34,0)</f>
        <v>#N/A</v>
      </c>
      <c r="G61" s="89" t="e">
        <f>VLOOKUP(A60,počty!$W$6:$FA$100,35,0)</f>
        <v>#N/A</v>
      </c>
      <c r="H61" s="90" t="e">
        <f>VLOOKUP(A60,počty!$W$6:$FA$100,36,0)</f>
        <v>#N/A</v>
      </c>
      <c r="I61" s="90" t="e">
        <f>VLOOKUP(A60,počty!$W$6:$FA$100,37,0)</f>
        <v>#N/A</v>
      </c>
      <c r="J61" s="90" t="e">
        <f>VLOOKUP(A60,počty!$W$6:$FA$100,38,0)</f>
        <v>#N/A</v>
      </c>
      <c r="K61" s="91" t="e">
        <f>VLOOKUP(A60,počty!$W$6:$FA$100,39,0)</f>
        <v>#N/A</v>
      </c>
      <c r="L61" s="88" t="e">
        <f>VLOOKUP(A60,počty!$W$6:$FA$100,40,0)</f>
        <v>#N/A</v>
      </c>
      <c r="M61" s="88" t="e">
        <f>VLOOKUP(A60,počty!$W$6:$FA$100,41,0)</f>
        <v>#N/A</v>
      </c>
      <c r="N61" s="88" t="e">
        <f>VLOOKUP(A60,počty!$W$6:$FA$100,42,0)</f>
        <v>#N/A</v>
      </c>
      <c r="O61" s="93" t="e">
        <f>VLOOKUP(A60,počty!$W$6:$FA$100,43,0)</f>
        <v>#N/A</v>
      </c>
      <c r="P61" s="498"/>
      <c r="Q61" s="127" t="e">
        <f>VLOOKUP(A60,počty!$W$6:$FA$100,46,0)</f>
        <v>#N/A</v>
      </c>
    </row>
    <row r="62" spans="1:17" ht="13.5" customHeight="1">
      <c r="A62" s="513">
        <v>26</v>
      </c>
      <c r="B62" s="499" t="e">
        <f>VLOOKUP(A62,počty!$W$6:$FA$100,45,0)</f>
        <v>#N/A</v>
      </c>
      <c r="C62" s="121" t="e">
        <f>VLOOKUP(A62,počty!$W$6:$FA$100,23,0)</f>
        <v>#N/A</v>
      </c>
      <c r="D62" s="80" t="e">
        <f>VLOOKUP(A62,počty!$W$6:$FA$100,17,0)</f>
        <v>#N/A</v>
      </c>
      <c r="E62" s="81" t="e">
        <f>VLOOKUP(A62,počty!$W$6:$FA$100,20,0)</f>
        <v>#N/A</v>
      </c>
      <c r="F62" s="124" t="e">
        <f>VLOOKUP(A62,počty!$W$6:$FA$100,24,0)</f>
        <v>#N/A</v>
      </c>
      <c r="G62" s="83" t="e">
        <f>VLOOKUP(A62,počty!$W$6:$FA$100,25,0)</f>
        <v>#N/A</v>
      </c>
      <c r="H62" s="84" t="e">
        <f>VLOOKUP(A62,počty!$W$6:$FA$100,26,0)</f>
        <v>#N/A</v>
      </c>
      <c r="I62" s="84" t="e">
        <f>VLOOKUP(A62,počty!$W$6:$FA$100,27,0)</f>
        <v>#N/A</v>
      </c>
      <c r="J62" s="84" t="e">
        <f>VLOOKUP(A62,počty!$W$6:$FA$100,28,0)</f>
        <v>#N/A</v>
      </c>
      <c r="K62" s="85" t="e">
        <f>VLOOKUP(A62,počty!$W$6:$FA$100,29,0)</f>
        <v>#N/A</v>
      </c>
      <c r="L62" s="82" t="e">
        <f>VLOOKUP(A62,počty!$W$6:$FA$100,30,0)</f>
        <v>#N/A</v>
      </c>
      <c r="M62" s="82" t="e">
        <f>VLOOKUP(A62,počty!$W$6:$FA$100,31,0)</f>
        <v>#N/A</v>
      </c>
      <c r="N62" s="82" t="e">
        <f>VLOOKUP(A62,počty!$W$6:$FA$100,32,0)</f>
        <v>#N/A</v>
      </c>
      <c r="O62" s="92" t="e">
        <f>VLOOKUP(A62,počty!$W$6:$FA$100,33,0)</f>
        <v>#N/A</v>
      </c>
      <c r="P62" s="497" t="e">
        <f>VLOOKUP(A62,počty!$W$6:$FA$100,44,0)</f>
        <v>#N/A</v>
      </c>
      <c r="Q62" s="126" t="e">
        <f>VLOOKUP(A62,počty!$W$6:$FA$100,47,0)</f>
        <v>#N/A</v>
      </c>
    </row>
    <row r="63" spans="1:17" ht="13.5" customHeight="1" thickBot="1">
      <c r="A63" s="514"/>
      <c r="B63" s="500"/>
      <c r="C63" s="122"/>
      <c r="D63" s="86" t="e">
        <f>VLOOKUP(A62,počty!$W$6:$FA$100,18,0)</f>
        <v>#N/A</v>
      </c>
      <c r="E63" s="87" t="e">
        <f>VLOOKUP(A62,počty!$W$6:$FA$100,19,0)</f>
        <v>#N/A</v>
      </c>
      <c r="F63" s="125" t="e">
        <f>VLOOKUP(A62,počty!$W$6:$FA$100,34,0)</f>
        <v>#N/A</v>
      </c>
      <c r="G63" s="89" t="e">
        <f>VLOOKUP(A62,počty!$W$6:$FA$100,35,0)</f>
        <v>#N/A</v>
      </c>
      <c r="H63" s="90" t="e">
        <f>VLOOKUP(A62,počty!$W$6:$FA$100,36,0)</f>
        <v>#N/A</v>
      </c>
      <c r="I63" s="90" t="e">
        <f>VLOOKUP(A62,počty!$W$6:$FA$100,37,0)</f>
        <v>#N/A</v>
      </c>
      <c r="J63" s="90" t="e">
        <f>VLOOKUP(A62,počty!$W$6:$FA$100,38,0)</f>
        <v>#N/A</v>
      </c>
      <c r="K63" s="91" t="e">
        <f>VLOOKUP(A62,počty!$W$6:$FA$100,39,0)</f>
        <v>#N/A</v>
      </c>
      <c r="L63" s="88" t="e">
        <f>VLOOKUP(A62,počty!$W$6:$FA$100,40,0)</f>
        <v>#N/A</v>
      </c>
      <c r="M63" s="88" t="e">
        <f>VLOOKUP(A62,počty!$W$6:$FA$100,41,0)</f>
        <v>#N/A</v>
      </c>
      <c r="N63" s="88" t="e">
        <f>VLOOKUP(A62,počty!$W$6:$FA$100,42,0)</f>
        <v>#N/A</v>
      </c>
      <c r="O63" s="93" t="e">
        <f>VLOOKUP(A62,počty!$W$6:$FA$100,43,0)</f>
        <v>#N/A</v>
      </c>
      <c r="P63" s="498"/>
      <c r="Q63" s="127" t="e">
        <f>VLOOKUP(A62,počty!$W$6:$FA$100,46,0)</f>
        <v>#N/A</v>
      </c>
    </row>
    <row r="64" spans="1:17" ht="13.5" customHeight="1">
      <c r="A64" s="513">
        <v>27</v>
      </c>
      <c r="B64" s="499" t="e">
        <f>VLOOKUP(A64,počty!$W$6:$FA$100,45,0)</f>
        <v>#N/A</v>
      </c>
      <c r="C64" s="121" t="e">
        <f>VLOOKUP(A64,počty!$W$6:$FA$100,23,0)</f>
        <v>#N/A</v>
      </c>
      <c r="D64" s="80" t="e">
        <f>VLOOKUP(A64,počty!$W$6:$FA$100,17,0)</f>
        <v>#N/A</v>
      </c>
      <c r="E64" s="81" t="e">
        <f>VLOOKUP(A64,počty!$W$6:$FA$100,20,0)</f>
        <v>#N/A</v>
      </c>
      <c r="F64" s="124" t="e">
        <f>VLOOKUP(A64,počty!$W$6:$FA$100,24,0)</f>
        <v>#N/A</v>
      </c>
      <c r="G64" s="83" t="e">
        <f>VLOOKUP(A64,počty!$W$6:$FA$100,25,0)</f>
        <v>#N/A</v>
      </c>
      <c r="H64" s="84" t="e">
        <f>VLOOKUP(A64,počty!$W$6:$FA$100,26,0)</f>
        <v>#N/A</v>
      </c>
      <c r="I64" s="84" t="e">
        <f>VLOOKUP(A64,počty!$W$6:$FA$100,27,0)</f>
        <v>#N/A</v>
      </c>
      <c r="J64" s="84" t="e">
        <f>VLOOKUP(A64,počty!$W$6:$FA$100,28,0)</f>
        <v>#N/A</v>
      </c>
      <c r="K64" s="85" t="e">
        <f>VLOOKUP(A64,počty!$W$6:$FA$100,29,0)</f>
        <v>#N/A</v>
      </c>
      <c r="L64" s="82" t="e">
        <f>VLOOKUP(A64,počty!$W$6:$FA$100,30,0)</f>
        <v>#N/A</v>
      </c>
      <c r="M64" s="82" t="e">
        <f>VLOOKUP(A64,počty!$W$6:$FA$100,31,0)</f>
        <v>#N/A</v>
      </c>
      <c r="N64" s="82" t="e">
        <f>VLOOKUP(A64,počty!$W$6:$FA$100,32,0)</f>
        <v>#N/A</v>
      </c>
      <c r="O64" s="92" t="e">
        <f>VLOOKUP(A64,počty!$W$6:$FA$100,33,0)</f>
        <v>#N/A</v>
      </c>
      <c r="P64" s="497" t="e">
        <f>VLOOKUP(A64,počty!$W$6:$FA$100,44,0)</f>
        <v>#N/A</v>
      </c>
      <c r="Q64" s="126" t="e">
        <f>VLOOKUP(A64,počty!$W$6:$FA$100,47,0)</f>
        <v>#N/A</v>
      </c>
    </row>
    <row r="65" spans="1:17" ht="13.5" customHeight="1" thickBot="1">
      <c r="A65" s="514"/>
      <c r="B65" s="500"/>
      <c r="C65" s="122"/>
      <c r="D65" s="86" t="e">
        <f>VLOOKUP(A64,počty!$W$6:$FA$100,18,0)</f>
        <v>#N/A</v>
      </c>
      <c r="E65" s="87" t="e">
        <f>VLOOKUP(A64,počty!$W$6:$FA$100,19,0)</f>
        <v>#N/A</v>
      </c>
      <c r="F65" s="125" t="e">
        <f>VLOOKUP(A64,počty!$W$6:$FA$100,34,0)</f>
        <v>#N/A</v>
      </c>
      <c r="G65" s="89" t="e">
        <f>VLOOKUP(A64,počty!$W$6:$FA$100,35,0)</f>
        <v>#N/A</v>
      </c>
      <c r="H65" s="90" t="e">
        <f>VLOOKUP(A64,počty!$W$6:$FA$100,36,0)</f>
        <v>#N/A</v>
      </c>
      <c r="I65" s="90" t="e">
        <f>VLOOKUP(A64,počty!$W$6:$FA$100,37,0)</f>
        <v>#N/A</v>
      </c>
      <c r="J65" s="90" t="e">
        <f>VLOOKUP(A64,počty!$W$6:$FA$100,38,0)</f>
        <v>#N/A</v>
      </c>
      <c r="K65" s="91" t="e">
        <f>VLOOKUP(A64,počty!$W$6:$FA$100,39,0)</f>
        <v>#N/A</v>
      </c>
      <c r="L65" s="88" t="e">
        <f>VLOOKUP(A64,počty!$W$6:$FA$100,40,0)</f>
        <v>#N/A</v>
      </c>
      <c r="M65" s="88" t="e">
        <f>VLOOKUP(A64,počty!$W$6:$FA$100,41,0)</f>
        <v>#N/A</v>
      </c>
      <c r="N65" s="88" t="e">
        <f>VLOOKUP(A64,počty!$W$6:$FA$100,42,0)</f>
        <v>#N/A</v>
      </c>
      <c r="O65" s="93" t="e">
        <f>VLOOKUP(A64,počty!$W$6:$FA$100,43,0)</f>
        <v>#N/A</v>
      </c>
      <c r="P65" s="498"/>
      <c r="Q65" s="127" t="e">
        <f>VLOOKUP(A64,počty!$W$6:$FA$100,46,0)</f>
        <v>#N/A</v>
      </c>
    </row>
    <row r="66" spans="1:17" ht="13.5" customHeight="1">
      <c r="A66" s="513">
        <v>28</v>
      </c>
      <c r="B66" s="499" t="e">
        <f>VLOOKUP(A66,počty!$W$6:$FA$100,45,0)</f>
        <v>#N/A</v>
      </c>
      <c r="C66" s="121" t="e">
        <f>VLOOKUP(A66,počty!$W$6:$FA$100,23,0)</f>
        <v>#N/A</v>
      </c>
      <c r="D66" s="80" t="e">
        <f>VLOOKUP(A66,počty!$W$6:$FA$100,17,0)</f>
        <v>#N/A</v>
      </c>
      <c r="E66" s="81" t="e">
        <f>VLOOKUP(A66,počty!$W$6:$FA$100,20,0)</f>
        <v>#N/A</v>
      </c>
      <c r="F66" s="124" t="e">
        <f>VLOOKUP(A66,počty!$W$6:$FA$100,24,0)</f>
        <v>#N/A</v>
      </c>
      <c r="G66" s="83" t="e">
        <f>VLOOKUP(A66,počty!$W$6:$FA$100,25,0)</f>
        <v>#N/A</v>
      </c>
      <c r="H66" s="84" t="e">
        <f>VLOOKUP(A66,počty!$W$6:$FA$100,26,0)</f>
        <v>#N/A</v>
      </c>
      <c r="I66" s="84" t="e">
        <f>VLOOKUP(A66,počty!$W$6:$FA$100,27,0)</f>
        <v>#N/A</v>
      </c>
      <c r="J66" s="84" t="e">
        <f>VLOOKUP(A66,počty!$W$6:$FA$100,28,0)</f>
        <v>#N/A</v>
      </c>
      <c r="K66" s="85" t="e">
        <f>VLOOKUP(A66,počty!$W$6:$FA$100,29,0)</f>
        <v>#N/A</v>
      </c>
      <c r="L66" s="82" t="e">
        <f>VLOOKUP(A66,počty!$W$6:$FA$100,30,0)</f>
        <v>#N/A</v>
      </c>
      <c r="M66" s="82" t="e">
        <f>VLOOKUP(A66,počty!$W$6:$FA$100,31,0)</f>
        <v>#N/A</v>
      </c>
      <c r="N66" s="82" t="e">
        <f>VLOOKUP(A66,počty!$W$6:$FA$100,32,0)</f>
        <v>#N/A</v>
      </c>
      <c r="O66" s="92" t="e">
        <f>VLOOKUP(A66,počty!$W$6:$FA$100,33,0)</f>
        <v>#N/A</v>
      </c>
      <c r="P66" s="497" t="e">
        <f>VLOOKUP(A66,počty!$W$6:$FA$100,44,0)</f>
        <v>#N/A</v>
      </c>
      <c r="Q66" s="126" t="e">
        <f>VLOOKUP(A66,počty!$W$6:$FA$100,47,0)</f>
        <v>#N/A</v>
      </c>
    </row>
    <row r="67" spans="1:17" ht="13.5" customHeight="1" thickBot="1">
      <c r="A67" s="514"/>
      <c r="B67" s="500"/>
      <c r="C67" s="122"/>
      <c r="D67" s="86" t="e">
        <f>VLOOKUP(A66,počty!$W$6:$FA$100,18,0)</f>
        <v>#N/A</v>
      </c>
      <c r="E67" s="87" t="e">
        <f>VLOOKUP(A66,počty!$W$6:$FA$100,19,0)</f>
        <v>#N/A</v>
      </c>
      <c r="F67" s="125" t="e">
        <f>VLOOKUP(A66,počty!$W$6:$FA$100,34,0)</f>
        <v>#N/A</v>
      </c>
      <c r="G67" s="89" t="e">
        <f>VLOOKUP(A66,počty!$W$6:$FA$100,35,0)</f>
        <v>#N/A</v>
      </c>
      <c r="H67" s="90" t="e">
        <f>VLOOKUP(A66,počty!$W$6:$FA$100,36,0)</f>
        <v>#N/A</v>
      </c>
      <c r="I67" s="90" t="e">
        <f>VLOOKUP(A66,počty!$W$6:$FA$100,37,0)</f>
        <v>#N/A</v>
      </c>
      <c r="J67" s="90" t="e">
        <f>VLOOKUP(A66,počty!$W$6:$FA$100,38,0)</f>
        <v>#N/A</v>
      </c>
      <c r="K67" s="91" t="e">
        <f>VLOOKUP(A66,počty!$W$6:$FA$100,39,0)</f>
        <v>#N/A</v>
      </c>
      <c r="L67" s="88" t="e">
        <f>VLOOKUP(A66,počty!$W$6:$FA$100,40,0)</f>
        <v>#N/A</v>
      </c>
      <c r="M67" s="88" t="e">
        <f>VLOOKUP(A66,počty!$W$6:$FA$100,41,0)</f>
        <v>#N/A</v>
      </c>
      <c r="N67" s="88" t="e">
        <f>VLOOKUP(A66,počty!$W$6:$FA$100,42,0)</f>
        <v>#N/A</v>
      </c>
      <c r="O67" s="93" t="e">
        <f>VLOOKUP(A66,počty!$W$6:$FA$100,43,0)</f>
        <v>#N/A</v>
      </c>
      <c r="P67" s="498"/>
      <c r="Q67" s="127" t="e">
        <f>VLOOKUP(A66,počty!$W$6:$FA$100,46,0)</f>
        <v>#N/A</v>
      </c>
    </row>
    <row r="68" spans="1:17" ht="13.5" customHeight="1">
      <c r="A68" s="513">
        <v>29</v>
      </c>
      <c r="B68" s="499" t="e">
        <f>VLOOKUP(A68,počty!$W$6:$FA$100,45,0)</f>
        <v>#N/A</v>
      </c>
      <c r="C68" s="121" t="e">
        <f>VLOOKUP(A68,počty!$W$6:$FA$100,23,0)</f>
        <v>#N/A</v>
      </c>
      <c r="D68" s="80" t="e">
        <f>VLOOKUP(A68,počty!$W$6:$FA$100,17,0)</f>
        <v>#N/A</v>
      </c>
      <c r="E68" s="81" t="e">
        <f>VLOOKUP(A68,počty!$W$6:$FA$100,20,0)</f>
        <v>#N/A</v>
      </c>
      <c r="F68" s="124" t="e">
        <f>VLOOKUP(A68,počty!$W$6:$FA$100,24,0)</f>
        <v>#N/A</v>
      </c>
      <c r="G68" s="83" t="e">
        <f>VLOOKUP(A68,počty!$W$6:$FA$100,25,0)</f>
        <v>#N/A</v>
      </c>
      <c r="H68" s="84" t="e">
        <f>VLOOKUP(A68,počty!$W$6:$FA$100,26,0)</f>
        <v>#N/A</v>
      </c>
      <c r="I68" s="84" t="e">
        <f>VLOOKUP(A68,počty!$W$6:$FA$100,27,0)</f>
        <v>#N/A</v>
      </c>
      <c r="J68" s="84" t="e">
        <f>VLOOKUP(A68,počty!$W$6:$FA$100,28,0)</f>
        <v>#N/A</v>
      </c>
      <c r="K68" s="85" t="e">
        <f>VLOOKUP(A68,počty!$W$6:$FA$100,29,0)</f>
        <v>#N/A</v>
      </c>
      <c r="L68" s="82" t="e">
        <f>VLOOKUP(A68,počty!$W$6:$FA$100,30,0)</f>
        <v>#N/A</v>
      </c>
      <c r="M68" s="82" t="e">
        <f>VLOOKUP(A68,počty!$W$6:$FA$100,31,0)</f>
        <v>#N/A</v>
      </c>
      <c r="N68" s="82" t="e">
        <f>VLOOKUP(A68,počty!$W$6:$FA$100,32,0)</f>
        <v>#N/A</v>
      </c>
      <c r="O68" s="92" t="e">
        <f>VLOOKUP(A68,počty!$W$6:$FA$100,33,0)</f>
        <v>#N/A</v>
      </c>
      <c r="P68" s="497" t="e">
        <f>VLOOKUP(A68,počty!$W$6:$FA$100,44,0)</f>
        <v>#N/A</v>
      </c>
      <c r="Q68" s="126" t="e">
        <f>VLOOKUP(A68,počty!$W$6:$FA$100,47,0)</f>
        <v>#N/A</v>
      </c>
    </row>
    <row r="69" spans="1:17" ht="13.5" customHeight="1" thickBot="1">
      <c r="A69" s="514"/>
      <c r="B69" s="500"/>
      <c r="C69" s="122"/>
      <c r="D69" s="86" t="e">
        <f>VLOOKUP(A68,počty!$W$6:$FA$100,18,0)</f>
        <v>#N/A</v>
      </c>
      <c r="E69" s="87" t="e">
        <f>VLOOKUP(A68,počty!$W$6:$FA$100,19,0)</f>
        <v>#N/A</v>
      </c>
      <c r="F69" s="125" t="e">
        <f>VLOOKUP(A68,počty!$W$6:$FA$100,34,0)</f>
        <v>#N/A</v>
      </c>
      <c r="G69" s="89" t="e">
        <f>VLOOKUP(A68,počty!$W$6:$FA$100,35,0)</f>
        <v>#N/A</v>
      </c>
      <c r="H69" s="90" t="e">
        <f>VLOOKUP(A68,počty!$W$6:$FA$100,36,0)</f>
        <v>#N/A</v>
      </c>
      <c r="I69" s="90" t="e">
        <f>VLOOKUP(A68,počty!$W$6:$FA$100,37,0)</f>
        <v>#N/A</v>
      </c>
      <c r="J69" s="90" t="e">
        <f>VLOOKUP(A68,počty!$W$6:$FA$100,38,0)</f>
        <v>#N/A</v>
      </c>
      <c r="K69" s="91" t="e">
        <f>VLOOKUP(A68,počty!$W$6:$FA$100,39,0)</f>
        <v>#N/A</v>
      </c>
      <c r="L69" s="88" t="e">
        <f>VLOOKUP(A68,počty!$W$6:$FA$100,40,0)</f>
        <v>#N/A</v>
      </c>
      <c r="M69" s="88" t="e">
        <f>VLOOKUP(A68,počty!$W$6:$FA$100,41,0)</f>
        <v>#N/A</v>
      </c>
      <c r="N69" s="88" t="e">
        <f>VLOOKUP(A68,počty!$W$6:$FA$100,42,0)</f>
        <v>#N/A</v>
      </c>
      <c r="O69" s="93" t="e">
        <f>VLOOKUP(A68,počty!$W$6:$FA$100,43,0)</f>
        <v>#N/A</v>
      </c>
      <c r="P69" s="498"/>
      <c r="Q69" s="127" t="e">
        <f>VLOOKUP(A68,počty!$W$6:$FA$100,46,0)</f>
        <v>#N/A</v>
      </c>
    </row>
    <row r="70" spans="1:17" ht="13.5" customHeight="1">
      <c r="A70" s="513">
        <v>30</v>
      </c>
      <c r="B70" s="499" t="e">
        <f>VLOOKUP(A70,počty!$W$6:$FA$100,45,0)</f>
        <v>#N/A</v>
      </c>
      <c r="C70" s="121" t="e">
        <f>VLOOKUP(A70,počty!$W$6:$FA$100,23,0)</f>
        <v>#N/A</v>
      </c>
      <c r="D70" s="80" t="e">
        <f>VLOOKUP(A70,počty!$W$6:$FA$100,17,0)</f>
        <v>#N/A</v>
      </c>
      <c r="E70" s="81" t="e">
        <f>VLOOKUP(A70,počty!$W$6:$FA$100,20,0)</f>
        <v>#N/A</v>
      </c>
      <c r="F70" s="124" t="e">
        <f>VLOOKUP(A70,počty!$W$6:$FA$100,24,0)</f>
        <v>#N/A</v>
      </c>
      <c r="G70" s="83" t="e">
        <f>VLOOKUP(A70,počty!$W$6:$FA$100,25,0)</f>
        <v>#N/A</v>
      </c>
      <c r="H70" s="84" t="e">
        <f>VLOOKUP(A70,počty!$W$6:$FA$100,26,0)</f>
        <v>#N/A</v>
      </c>
      <c r="I70" s="84" t="e">
        <f>VLOOKUP(A70,počty!$W$6:$FA$100,27,0)</f>
        <v>#N/A</v>
      </c>
      <c r="J70" s="84" t="e">
        <f>VLOOKUP(A70,počty!$W$6:$FA$100,28,0)</f>
        <v>#N/A</v>
      </c>
      <c r="K70" s="85" t="e">
        <f>VLOOKUP(A70,počty!$W$6:$FA$100,29,0)</f>
        <v>#N/A</v>
      </c>
      <c r="L70" s="82" t="e">
        <f>VLOOKUP(A70,počty!$W$6:$FA$100,30,0)</f>
        <v>#N/A</v>
      </c>
      <c r="M70" s="82" t="e">
        <f>VLOOKUP(A70,počty!$W$6:$FA$100,31,0)</f>
        <v>#N/A</v>
      </c>
      <c r="N70" s="82" t="e">
        <f>VLOOKUP(A70,počty!$W$6:$FA$100,32,0)</f>
        <v>#N/A</v>
      </c>
      <c r="O70" s="92" t="e">
        <f>VLOOKUP(A70,počty!$W$6:$FA$100,33,0)</f>
        <v>#N/A</v>
      </c>
      <c r="P70" s="497" t="e">
        <f>VLOOKUP(A70,počty!$W$6:$FA$100,44,0)</f>
        <v>#N/A</v>
      </c>
      <c r="Q70" s="126" t="e">
        <f>VLOOKUP(A70,počty!$W$6:$FA$100,47,0)</f>
        <v>#N/A</v>
      </c>
    </row>
    <row r="71" spans="1:17" ht="13.5" customHeight="1" thickBot="1">
      <c r="A71" s="514"/>
      <c r="B71" s="500"/>
      <c r="C71" s="122"/>
      <c r="D71" s="86" t="e">
        <f>VLOOKUP(A70,počty!$W$6:$FA$100,18,0)</f>
        <v>#N/A</v>
      </c>
      <c r="E71" s="87" t="e">
        <f>VLOOKUP(A70,počty!$W$6:$FA$100,19,0)</f>
        <v>#N/A</v>
      </c>
      <c r="F71" s="125" t="e">
        <f>VLOOKUP(A70,počty!$W$6:$FA$100,34,0)</f>
        <v>#N/A</v>
      </c>
      <c r="G71" s="89" t="e">
        <f>VLOOKUP(A70,počty!$W$6:$FA$100,35,0)</f>
        <v>#N/A</v>
      </c>
      <c r="H71" s="90" t="e">
        <f>VLOOKUP(A70,počty!$W$6:$FA$100,36,0)</f>
        <v>#N/A</v>
      </c>
      <c r="I71" s="90" t="e">
        <f>VLOOKUP(A70,počty!$W$6:$FA$100,37,0)</f>
        <v>#N/A</v>
      </c>
      <c r="J71" s="90" t="e">
        <f>VLOOKUP(A70,počty!$W$6:$FA$100,38,0)</f>
        <v>#N/A</v>
      </c>
      <c r="K71" s="91" t="e">
        <f>VLOOKUP(A70,počty!$W$6:$FA$100,39,0)</f>
        <v>#N/A</v>
      </c>
      <c r="L71" s="88" t="e">
        <f>VLOOKUP(A70,počty!$W$6:$FA$100,40,0)</f>
        <v>#N/A</v>
      </c>
      <c r="M71" s="88" t="e">
        <f>VLOOKUP(A70,počty!$W$6:$FA$100,41,0)</f>
        <v>#N/A</v>
      </c>
      <c r="N71" s="88" t="e">
        <f>VLOOKUP(A70,počty!$W$6:$FA$100,42,0)</f>
        <v>#N/A</v>
      </c>
      <c r="O71" s="93" t="e">
        <f>VLOOKUP(A70,počty!$W$6:$FA$100,43,0)</f>
        <v>#N/A</v>
      </c>
      <c r="P71" s="498"/>
      <c r="Q71" s="127" t="e">
        <f>VLOOKUP(A70,počty!$W$6:$FA$100,46,0)</f>
        <v>#N/A</v>
      </c>
    </row>
    <row r="72" spans="1:17" ht="13.5" customHeight="1">
      <c r="A72" s="513">
        <v>31</v>
      </c>
      <c r="B72" s="499" t="e">
        <f>VLOOKUP(A72,počty!$W$6:$FA$100,45,0)</f>
        <v>#N/A</v>
      </c>
      <c r="C72" s="121" t="e">
        <f>VLOOKUP(A72,počty!$W$6:$FA$100,23,0)</f>
        <v>#N/A</v>
      </c>
      <c r="D72" s="80" t="e">
        <f>VLOOKUP(A72,počty!$W$6:$FA$100,17,0)</f>
        <v>#N/A</v>
      </c>
      <c r="E72" s="81" t="e">
        <f>VLOOKUP(A72,počty!$W$6:$FA$100,20,0)</f>
        <v>#N/A</v>
      </c>
      <c r="F72" s="124" t="e">
        <f>VLOOKUP(A72,počty!$W$6:$FA$100,24,0)</f>
        <v>#N/A</v>
      </c>
      <c r="G72" s="83" t="e">
        <f>VLOOKUP(A72,počty!$W$6:$FA$100,25,0)</f>
        <v>#N/A</v>
      </c>
      <c r="H72" s="84" t="e">
        <f>VLOOKUP(A72,počty!$W$6:$FA$100,26,0)</f>
        <v>#N/A</v>
      </c>
      <c r="I72" s="84" t="e">
        <f>VLOOKUP(A72,počty!$W$6:$FA$100,27,0)</f>
        <v>#N/A</v>
      </c>
      <c r="J72" s="84" t="e">
        <f>VLOOKUP(A72,počty!$W$6:$FA$100,28,0)</f>
        <v>#N/A</v>
      </c>
      <c r="K72" s="85" t="e">
        <f>VLOOKUP(A72,počty!$W$6:$FA$100,29,0)</f>
        <v>#N/A</v>
      </c>
      <c r="L72" s="82" t="e">
        <f>VLOOKUP(A72,počty!$W$6:$FA$100,30,0)</f>
        <v>#N/A</v>
      </c>
      <c r="M72" s="82" t="e">
        <f>VLOOKUP(A72,počty!$W$6:$FA$100,31,0)</f>
        <v>#N/A</v>
      </c>
      <c r="N72" s="82" t="e">
        <f>VLOOKUP(A72,počty!$W$6:$FA$100,32,0)</f>
        <v>#N/A</v>
      </c>
      <c r="O72" s="92" t="e">
        <f>VLOOKUP(A72,počty!$W$6:$FA$100,33,0)</f>
        <v>#N/A</v>
      </c>
      <c r="P72" s="497" t="e">
        <f>VLOOKUP(A72,počty!$W$6:$FA$100,44,0)</f>
        <v>#N/A</v>
      </c>
      <c r="Q72" s="126" t="e">
        <f>VLOOKUP(A72,počty!$W$6:$FA$100,47,0)</f>
        <v>#N/A</v>
      </c>
    </row>
    <row r="73" spans="1:17" ht="13.5" customHeight="1" thickBot="1">
      <c r="A73" s="514"/>
      <c r="B73" s="500"/>
      <c r="C73" s="122"/>
      <c r="D73" s="86" t="e">
        <f>VLOOKUP(A72,počty!$W$6:$FA$100,18,0)</f>
        <v>#N/A</v>
      </c>
      <c r="E73" s="87" t="e">
        <f>VLOOKUP(A72,počty!$W$6:$FA$100,19,0)</f>
        <v>#N/A</v>
      </c>
      <c r="F73" s="125" t="e">
        <f>VLOOKUP(A72,počty!$W$6:$FA$100,34,0)</f>
        <v>#N/A</v>
      </c>
      <c r="G73" s="89" t="e">
        <f>VLOOKUP(A72,počty!$W$6:$FA$100,35,0)</f>
        <v>#N/A</v>
      </c>
      <c r="H73" s="90" t="e">
        <f>VLOOKUP(A72,počty!$W$6:$FA$100,36,0)</f>
        <v>#N/A</v>
      </c>
      <c r="I73" s="90" t="e">
        <f>VLOOKUP(A72,počty!$W$6:$FA$100,37,0)</f>
        <v>#N/A</v>
      </c>
      <c r="J73" s="90" t="e">
        <f>VLOOKUP(A72,počty!$W$6:$FA$100,38,0)</f>
        <v>#N/A</v>
      </c>
      <c r="K73" s="91" t="e">
        <f>VLOOKUP(A72,počty!$W$6:$FA$100,39,0)</f>
        <v>#N/A</v>
      </c>
      <c r="L73" s="88" t="e">
        <f>VLOOKUP(A72,počty!$W$6:$FA$100,40,0)</f>
        <v>#N/A</v>
      </c>
      <c r="M73" s="88" t="e">
        <f>VLOOKUP(A72,počty!$W$6:$FA$100,41,0)</f>
        <v>#N/A</v>
      </c>
      <c r="N73" s="88" t="e">
        <f>VLOOKUP(A72,počty!$W$6:$FA$100,42,0)</f>
        <v>#N/A</v>
      </c>
      <c r="O73" s="93" t="e">
        <f>VLOOKUP(A72,počty!$W$6:$FA$100,43,0)</f>
        <v>#N/A</v>
      </c>
      <c r="P73" s="498"/>
      <c r="Q73" s="127" t="e">
        <f>VLOOKUP(A72,počty!$W$6:$FA$100,46,0)</f>
        <v>#N/A</v>
      </c>
    </row>
    <row r="74" spans="1:17" ht="13.5" customHeight="1">
      <c r="A74" s="513">
        <v>32</v>
      </c>
      <c r="B74" s="499" t="e">
        <f>VLOOKUP(A74,počty!$W$6:$FA$100,45,0)</f>
        <v>#N/A</v>
      </c>
      <c r="C74" s="121" t="e">
        <f>VLOOKUP(A74,počty!$W$6:$FA$100,23,0)</f>
        <v>#N/A</v>
      </c>
      <c r="D74" s="80" t="e">
        <f>VLOOKUP(A74,počty!$W$6:$FA$100,17,0)</f>
        <v>#N/A</v>
      </c>
      <c r="E74" s="81" t="e">
        <f>VLOOKUP(A74,počty!$W$6:$FA$100,20,0)</f>
        <v>#N/A</v>
      </c>
      <c r="F74" s="124" t="e">
        <f>VLOOKUP(A74,počty!$W$6:$FA$100,24,0)</f>
        <v>#N/A</v>
      </c>
      <c r="G74" s="83" t="e">
        <f>VLOOKUP(A74,počty!$W$6:$FA$100,25,0)</f>
        <v>#N/A</v>
      </c>
      <c r="H74" s="84" t="e">
        <f>VLOOKUP(A74,počty!$W$6:$FA$100,26,0)</f>
        <v>#N/A</v>
      </c>
      <c r="I74" s="84" t="e">
        <f>VLOOKUP(A74,počty!$W$6:$FA$100,27,0)</f>
        <v>#N/A</v>
      </c>
      <c r="J74" s="84" t="e">
        <f>VLOOKUP(A74,počty!$W$6:$FA$100,28,0)</f>
        <v>#N/A</v>
      </c>
      <c r="K74" s="85" t="e">
        <f>VLOOKUP(A74,počty!$W$6:$FA$100,29,0)</f>
        <v>#N/A</v>
      </c>
      <c r="L74" s="82" t="e">
        <f>VLOOKUP(A74,počty!$W$6:$FA$100,30,0)</f>
        <v>#N/A</v>
      </c>
      <c r="M74" s="82" t="e">
        <f>VLOOKUP(A74,počty!$W$6:$FA$100,31,0)</f>
        <v>#N/A</v>
      </c>
      <c r="N74" s="82" t="e">
        <f>VLOOKUP(A74,počty!$W$6:$FA$100,32,0)</f>
        <v>#N/A</v>
      </c>
      <c r="O74" s="92" t="e">
        <f>VLOOKUP(A74,počty!$W$6:$FA$100,33,0)</f>
        <v>#N/A</v>
      </c>
      <c r="P74" s="497" t="e">
        <f>VLOOKUP(A74,počty!$W$6:$FA$100,44,0)</f>
        <v>#N/A</v>
      </c>
      <c r="Q74" s="126" t="e">
        <f>VLOOKUP(A74,počty!$W$6:$FA$100,47,0)</f>
        <v>#N/A</v>
      </c>
    </row>
    <row r="75" spans="1:17" ht="13.5" customHeight="1" thickBot="1">
      <c r="A75" s="514"/>
      <c r="B75" s="500"/>
      <c r="C75" s="122"/>
      <c r="D75" s="86" t="e">
        <f>VLOOKUP(A74,počty!$W$6:$FA$100,18,0)</f>
        <v>#N/A</v>
      </c>
      <c r="E75" s="87" t="e">
        <f>VLOOKUP(A74,počty!$W$6:$FA$100,19,0)</f>
        <v>#N/A</v>
      </c>
      <c r="F75" s="125" t="e">
        <f>VLOOKUP(A74,počty!$W$6:$FA$100,34,0)</f>
        <v>#N/A</v>
      </c>
      <c r="G75" s="89" t="e">
        <f>VLOOKUP(A74,počty!$W$6:$FA$100,35,0)</f>
        <v>#N/A</v>
      </c>
      <c r="H75" s="90" t="e">
        <f>VLOOKUP(A74,počty!$W$6:$FA$100,36,0)</f>
        <v>#N/A</v>
      </c>
      <c r="I75" s="90" t="e">
        <f>VLOOKUP(A74,počty!$W$6:$FA$100,37,0)</f>
        <v>#N/A</v>
      </c>
      <c r="J75" s="90" t="e">
        <f>VLOOKUP(A74,počty!$W$6:$FA$100,38,0)</f>
        <v>#N/A</v>
      </c>
      <c r="K75" s="91" t="e">
        <f>VLOOKUP(A74,počty!$W$6:$FA$100,39,0)</f>
        <v>#N/A</v>
      </c>
      <c r="L75" s="88" t="e">
        <f>VLOOKUP(A74,počty!$W$6:$FA$100,40,0)</f>
        <v>#N/A</v>
      </c>
      <c r="M75" s="88" t="e">
        <f>VLOOKUP(A74,počty!$W$6:$FA$100,41,0)</f>
        <v>#N/A</v>
      </c>
      <c r="N75" s="88" t="e">
        <f>VLOOKUP(A74,počty!$W$6:$FA$100,42,0)</f>
        <v>#N/A</v>
      </c>
      <c r="O75" s="93" t="e">
        <f>VLOOKUP(A74,počty!$W$6:$FA$100,43,0)</f>
        <v>#N/A</v>
      </c>
      <c r="P75" s="498"/>
      <c r="Q75" s="127" t="e">
        <f>VLOOKUP(A74,počty!$W$6:$FA$100,46,0)</f>
        <v>#N/A</v>
      </c>
    </row>
    <row r="76" spans="1:17" ht="13.5" customHeight="1">
      <c r="A76" s="513">
        <v>33</v>
      </c>
      <c r="B76" s="499" t="e">
        <f>VLOOKUP(A76,počty!$W$6:$FA$100,45,0)</f>
        <v>#N/A</v>
      </c>
      <c r="C76" s="121" t="e">
        <f>VLOOKUP(A76,počty!$W$6:$FA$100,23,0)</f>
        <v>#N/A</v>
      </c>
      <c r="D76" s="80" t="e">
        <f>VLOOKUP(A76,počty!$W$6:$FA$100,17,0)</f>
        <v>#N/A</v>
      </c>
      <c r="E76" s="81" t="e">
        <f>VLOOKUP(A76,počty!$W$6:$FA$100,20,0)</f>
        <v>#N/A</v>
      </c>
      <c r="F76" s="124" t="e">
        <f>VLOOKUP(A76,počty!$W$6:$FA$100,24,0)</f>
        <v>#N/A</v>
      </c>
      <c r="G76" s="83" t="e">
        <f>VLOOKUP(A76,počty!$W$6:$FA$100,25,0)</f>
        <v>#N/A</v>
      </c>
      <c r="H76" s="84" t="e">
        <f>VLOOKUP(A76,počty!$W$6:$FA$100,26,0)</f>
        <v>#N/A</v>
      </c>
      <c r="I76" s="84" t="e">
        <f>VLOOKUP(A76,počty!$W$6:$FA$100,27,0)</f>
        <v>#N/A</v>
      </c>
      <c r="J76" s="84" t="e">
        <f>VLOOKUP(A76,počty!$W$6:$FA$100,28,0)</f>
        <v>#N/A</v>
      </c>
      <c r="K76" s="85" t="e">
        <f>VLOOKUP(A76,počty!$W$6:$FA$100,29,0)</f>
        <v>#N/A</v>
      </c>
      <c r="L76" s="82" t="e">
        <f>VLOOKUP(A76,počty!$W$6:$FA$100,30,0)</f>
        <v>#N/A</v>
      </c>
      <c r="M76" s="82" t="e">
        <f>VLOOKUP(A76,počty!$W$6:$FA$100,31,0)</f>
        <v>#N/A</v>
      </c>
      <c r="N76" s="82" t="e">
        <f>VLOOKUP(A76,počty!$W$6:$FA$100,32,0)</f>
        <v>#N/A</v>
      </c>
      <c r="O76" s="92" t="e">
        <f>VLOOKUP(A76,počty!$W$6:$FA$100,33,0)</f>
        <v>#N/A</v>
      </c>
      <c r="P76" s="497" t="e">
        <f>VLOOKUP(A76,počty!$W$6:$FA$100,44,0)</f>
        <v>#N/A</v>
      </c>
      <c r="Q76" s="126" t="e">
        <f>VLOOKUP(A76,počty!$W$6:$FA$100,47,0)</f>
        <v>#N/A</v>
      </c>
    </row>
    <row r="77" spans="1:17" ht="13.5" customHeight="1" thickBot="1">
      <c r="A77" s="514"/>
      <c r="B77" s="500"/>
      <c r="C77" s="122"/>
      <c r="D77" s="86" t="e">
        <f>VLOOKUP(A76,počty!$W$6:$FA$100,18,0)</f>
        <v>#N/A</v>
      </c>
      <c r="E77" s="87" t="e">
        <f>VLOOKUP(A76,počty!$W$6:$FA$100,19,0)</f>
        <v>#N/A</v>
      </c>
      <c r="F77" s="125" t="e">
        <f>VLOOKUP(A76,počty!$W$6:$FA$100,34,0)</f>
        <v>#N/A</v>
      </c>
      <c r="G77" s="89" t="e">
        <f>VLOOKUP(A76,počty!$W$6:$FA$100,35,0)</f>
        <v>#N/A</v>
      </c>
      <c r="H77" s="90" t="e">
        <f>VLOOKUP(A76,počty!$W$6:$FA$100,36,0)</f>
        <v>#N/A</v>
      </c>
      <c r="I77" s="90" t="e">
        <f>VLOOKUP(A76,počty!$W$6:$FA$100,37,0)</f>
        <v>#N/A</v>
      </c>
      <c r="J77" s="90" t="e">
        <f>VLOOKUP(A76,počty!$W$6:$FA$100,38,0)</f>
        <v>#N/A</v>
      </c>
      <c r="K77" s="91" t="e">
        <f>VLOOKUP(A76,počty!$W$6:$FA$100,39,0)</f>
        <v>#N/A</v>
      </c>
      <c r="L77" s="88" t="e">
        <f>VLOOKUP(A76,počty!$W$6:$FA$100,40,0)</f>
        <v>#N/A</v>
      </c>
      <c r="M77" s="88" t="e">
        <f>VLOOKUP(A76,počty!$W$6:$FA$100,41,0)</f>
        <v>#N/A</v>
      </c>
      <c r="N77" s="88" t="e">
        <f>VLOOKUP(A76,počty!$W$6:$FA$100,42,0)</f>
        <v>#N/A</v>
      </c>
      <c r="O77" s="93" t="e">
        <f>VLOOKUP(A76,počty!$W$6:$FA$100,43,0)</f>
        <v>#N/A</v>
      </c>
      <c r="P77" s="498"/>
      <c r="Q77" s="127" t="e">
        <f>VLOOKUP(A76,počty!$W$6:$FA$100,46,0)</f>
        <v>#N/A</v>
      </c>
    </row>
    <row r="78" spans="1:17" ht="13.5" customHeight="1">
      <c r="A78" s="513">
        <v>34</v>
      </c>
      <c r="B78" s="499" t="e">
        <f>VLOOKUP(A78,počty!$W$6:$FA$100,45,0)</f>
        <v>#N/A</v>
      </c>
      <c r="C78" s="121" t="e">
        <f>VLOOKUP(A78,počty!$W$6:$FA$100,23,0)</f>
        <v>#N/A</v>
      </c>
      <c r="D78" s="80" t="e">
        <f>VLOOKUP(A78,počty!$W$6:$FA$100,17,0)</f>
        <v>#N/A</v>
      </c>
      <c r="E78" s="81" t="e">
        <f>VLOOKUP(A78,počty!$W$6:$FA$100,20,0)</f>
        <v>#N/A</v>
      </c>
      <c r="F78" s="124" t="e">
        <f>VLOOKUP(A78,počty!$W$6:$FA$100,24,0)</f>
        <v>#N/A</v>
      </c>
      <c r="G78" s="83" t="e">
        <f>VLOOKUP(A78,počty!$W$6:$FA$100,25,0)</f>
        <v>#N/A</v>
      </c>
      <c r="H78" s="84" t="e">
        <f>VLOOKUP(A78,počty!$W$6:$FA$100,26,0)</f>
        <v>#N/A</v>
      </c>
      <c r="I78" s="84" t="e">
        <f>VLOOKUP(A78,počty!$W$6:$FA$100,27,0)</f>
        <v>#N/A</v>
      </c>
      <c r="J78" s="84" t="e">
        <f>VLOOKUP(A78,počty!$W$6:$FA$100,28,0)</f>
        <v>#N/A</v>
      </c>
      <c r="K78" s="85" t="e">
        <f>VLOOKUP(A78,počty!$W$6:$FA$100,29,0)</f>
        <v>#N/A</v>
      </c>
      <c r="L78" s="82" t="e">
        <f>VLOOKUP(A78,počty!$W$6:$FA$100,30,0)</f>
        <v>#N/A</v>
      </c>
      <c r="M78" s="82" t="e">
        <f>VLOOKUP(A78,počty!$W$6:$FA$100,31,0)</f>
        <v>#N/A</v>
      </c>
      <c r="N78" s="82" t="e">
        <f>VLOOKUP(A78,počty!$W$6:$FA$100,32,0)</f>
        <v>#N/A</v>
      </c>
      <c r="O78" s="92" t="e">
        <f>VLOOKUP(A78,počty!$W$6:$FA$100,33,0)</f>
        <v>#N/A</v>
      </c>
      <c r="P78" s="497" t="e">
        <f>VLOOKUP(A78,počty!$W$6:$FA$100,44,0)</f>
        <v>#N/A</v>
      </c>
      <c r="Q78" s="126" t="e">
        <f>VLOOKUP(A78,počty!$W$6:$FA$100,47,0)</f>
        <v>#N/A</v>
      </c>
    </row>
    <row r="79" spans="1:17" ht="13.5" customHeight="1" thickBot="1">
      <c r="A79" s="514"/>
      <c r="B79" s="500"/>
      <c r="C79" s="122"/>
      <c r="D79" s="86" t="e">
        <f>VLOOKUP(A78,počty!$W$6:$FA$100,18,0)</f>
        <v>#N/A</v>
      </c>
      <c r="E79" s="87" t="e">
        <f>VLOOKUP(A78,počty!$W$6:$FA$100,19,0)</f>
        <v>#N/A</v>
      </c>
      <c r="F79" s="125" t="e">
        <f>VLOOKUP(A78,počty!$W$6:$FA$100,34,0)</f>
        <v>#N/A</v>
      </c>
      <c r="G79" s="89" t="e">
        <f>VLOOKUP(A78,počty!$W$6:$FA$100,35,0)</f>
        <v>#N/A</v>
      </c>
      <c r="H79" s="90" t="e">
        <f>VLOOKUP(A78,počty!$W$6:$FA$100,36,0)</f>
        <v>#N/A</v>
      </c>
      <c r="I79" s="90" t="e">
        <f>VLOOKUP(A78,počty!$W$6:$FA$100,37,0)</f>
        <v>#N/A</v>
      </c>
      <c r="J79" s="90" t="e">
        <f>VLOOKUP(A78,počty!$W$6:$FA$100,38,0)</f>
        <v>#N/A</v>
      </c>
      <c r="K79" s="91" t="e">
        <f>VLOOKUP(A78,počty!$W$6:$FA$100,39,0)</f>
        <v>#N/A</v>
      </c>
      <c r="L79" s="88" t="e">
        <f>VLOOKUP(A78,počty!$W$6:$FA$100,40,0)</f>
        <v>#N/A</v>
      </c>
      <c r="M79" s="88" t="e">
        <f>VLOOKUP(A78,počty!$W$6:$FA$100,41,0)</f>
        <v>#N/A</v>
      </c>
      <c r="N79" s="88" t="e">
        <f>VLOOKUP(A78,počty!$W$6:$FA$100,42,0)</f>
        <v>#N/A</v>
      </c>
      <c r="O79" s="93" t="e">
        <f>VLOOKUP(A78,počty!$W$6:$FA$100,43,0)</f>
        <v>#N/A</v>
      </c>
      <c r="P79" s="498"/>
      <c r="Q79" s="127" t="e">
        <f>VLOOKUP(A78,počty!$W$6:$FA$100,46,0)</f>
        <v>#N/A</v>
      </c>
    </row>
    <row r="80" spans="1:17" ht="13.5" customHeight="1">
      <c r="A80" s="513">
        <v>35</v>
      </c>
      <c r="B80" s="499" t="e">
        <f>VLOOKUP(A80,počty!$W$6:$FA$100,45,0)</f>
        <v>#N/A</v>
      </c>
      <c r="C80" s="121" t="e">
        <f>VLOOKUP(A80,počty!$W$6:$FA$100,23,0)</f>
        <v>#N/A</v>
      </c>
      <c r="D80" s="80" t="e">
        <f>VLOOKUP(A80,počty!$W$6:$FA$100,17,0)</f>
        <v>#N/A</v>
      </c>
      <c r="E80" s="81" t="e">
        <f>VLOOKUP(A80,počty!$W$6:$FA$100,20,0)</f>
        <v>#N/A</v>
      </c>
      <c r="F80" s="124" t="e">
        <f>VLOOKUP(A80,počty!$W$6:$FA$100,24,0)</f>
        <v>#N/A</v>
      </c>
      <c r="G80" s="83" t="e">
        <f>VLOOKUP(A80,počty!$W$6:$FA$100,25,0)</f>
        <v>#N/A</v>
      </c>
      <c r="H80" s="84" t="e">
        <f>VLOOKUP(A80,počty!$W$6:$FA$100,26,0)</f>
        <v>#N/A</v>
      </c>
      <c r="I80" s="84" t="e">
        <f>VLOOKUP(A80,počty!$W$6:$FA$100,27,0)</f>
        <v>#N/A</v>
      </c>
      <c r="J80" s="84" t="e">
        <f>VLOOKUP(A80,počty!$W$6:$FA$100,28,0)</f>
        <v>#N/A</v>
      </c>
      <c r="K80" s="85" t="e">
        <f>VLOOKUP(A80,počty!$W$6:$FA$100,29,0)</f>
        <v>#N/A</v>
      </c>
      <c r="L80" s="82" t="e">
        <f>VLOOKUP(A80,počty!$W$6:$FA$100,30,0)</f>
        <v>#N/A</v>
      </c>
      <c r="M80" s="82" t="e">
        <f>VLOOKUP(A80,počty!$W$6:$FA$100,31,0)</f>
        <v>#N/A</v>
      </c>
      <c r="N80" s="82" t="e">
        <f>VLOOKUP(A80,počty!$W$6:$FA$100,32,0)</f>
        <v>#N/A</v>
      </c>
      <c r="O80" s="92" t="e">
        <f>VLOOKUP(A80,počty!$W$6:$FA$100,33,0)</f>
        <v>#N/A</v>
      </c>
      <c r="P80" s="497" t="e">
        <f>VLOOKUP(A80,počty!$W$6:$FA$100,44,0)</f>
        <v>#N/A</v>
      </c>
      <c r="Q80" s="126" t="e">
        <f>VLOOKUP(A80,počty!$W$6:$FA$100,47,0)</f>
        <v>#N/A</v>
      </c>
    </row>
    <row r="81" spans="1:17" ht="13.5" customHeight="1" thickBot="1">
      <c r="A81" s="514"/>
      <c r="B81" s="500"/>
      <c r="C81" s="122"/>
      <c r="D81" s="86" t="e">
        <f>VLOOKUP(A80,počty!$W$6:$FA$100,18,0)</f>
        <v>#N/A</v>
      </c>
      <c r="E81" s="87" t="e">
        <f>VLOOKUP(A80,počty!$W$6:$FA$100,19,0)</f>
        <v>#N/A</v>
      </c>
      <c r="F81" s="125" t="e">
        <f>VLOOKUP(A80,počty!$W$6:$FA$100,34,0)</f>
        <v>#N/A</v>
      </c>
      <c r="G81" s="89" t="e">
        <f>VLOOKUP(A80,počty!$W$6:$FA$100,35,0)</f>
        <v>#N/A</v>
      </c>
      <c r="H81" s="90" t="e">
        <f>VLOOKUP(A80,počty!$W$6:$FA$100,36,0)</f>
        <v>#N/A</v>
      </c>
      <c r="I81" s="90" t="e">
        <f>VLOOKUP(A80,počty!$W$6:$FA$100,37,0)</f>
        <v>#N/A</v>
      </c>
      <c r="J81" s="90" t="e">
        <f>VLOOKUP(A80,počty!$W$6:$FA$100,38,0)</f>
        <v>#N/A</v>
      </c>
      <c r="K81" s="91" t="e">
        <f>VLOOKUP(A80,počty!$W$6:$FA$100,39,0)</f>
        <v>#N/A</v>
      </c>
      <c r="L81" s="88" t="e">
        <f>VLOOKUP(A80,počty!$W$6:$FA$100,40,0)</f>
        <v>#N/A</v>
      </c>
      <c r="M81" s="88" t="e">
        <f>VLOOKUP(A80,počty!$W$6:$FA$100,41,0)</f>
        <v>#N/A</v>
      </c>
      <c r="N81" s="88" t="e">
        <f>VLOOKUP(A80,počty!$W$6:$FA$100,42,0)</f>
        <v>#N/A</v>
      </c>
      <c r="O81" s="93" t="e">
        <f>VLOOKUP(A80,počty!$W$6:$FA$100,43,0)</f>
        <v>#N/A</v>
      </c>
      <c r="P81" s="498"/>
      <c r="Q81" s="127" t="e">
        <f>VLOOKUP(A80,počty!$W$6:$FA$100,46,0)</f>
        <v>#N/A</v>
      </c>
    </row>
    <row r="82" spans="1:17" ht="13.5" customHeight="1">
      <c r="A82" s="513">
        <v>36</v>
      </c>
      <c r="B82" s="499" t="e">
        <f>VLOOKUP(A82,počty!$W$6:$FA$100,45,0)</f>
        <v>#N/A</v>
      </c>
      <c r="C82" s="121" t="e">
        <f>VLOOKUP(A82,počty!$W$6:$FA$100,23,0)</f>
        <v>#N/A</v>
      </c>
      <c r="D82" s="80" t="e">
        <f>VLOOKUP(A82,počty!$W$6:$FA$100,17,0)</f>
        <v>#N/A</v>
      </c>
      <c r="E82" s="81" t="e">
        <f>VLOOKUP(A82,počty!$W$6:$FA$100,20,0)</f>
        <v>#N/A</v>
      </c>
      <c r="F82" s="124" t="e">
        <f>VLOOKUP(A82,počty!$W$6:$FA$100,24,0)</f>
        <v>#N/A</v>
      </c>
      <c r="G82" s="83" t="e">
        <f>VLOOKUP(A82,počty!$W$6:$FA$100,25,0)</f>
        <v>#N/A</v>
      </c>
      <c r="H82" s="84" t="e">
        <f>VLOOKUP(A82,počty!$W$6:$FA$100,26,0)</f>
        <v>#N/A</v>
      </c>
      <c r="I82" s="84" t="e">
        <f>VLOOKUP(A82,počty!$W$6:$FA$100,27,0)</f>
        <v>#N/A</v>
      </c>
      <c r="J82" s="84" t="e">
        <f>VLOOKUP(A82,počty!$W$6:$FA$100,28,0)</f>
        <v>#N/A</v>
      </c>
      <c r="K82" s="85" t="e">
        <f>VLOOKUP(A82,počty!$W$6:$FA$100,29,0)</f>
        <v>#N/A</v>
      </c>
      <c r="L82" s="82" t="e">
        <f>VLOOKUP(A82,počty!$W$6:$FA$100,30,0)</f>
        <v>#N/A</v>
      </c>
      <c r="M82" s="82" t="e">
        <f>VLOOKUP(A82,počty!$W$6:$FA$100,31,0)</f>
        <v>#N/A</v>
      </c>
      <c r="N82" s="82" t="e">
        <f>VLOOKUP(A82,počty!$W$6:$FA$100,32,0)</f>
        <v>#N/A</v>
      </c>
      <c r="O82" s="92" t="e">
        <f>VLOOKUP(A82,počty!$W$6:$FA$100,33,0)</f>
        <v>#N/A</v>
      </c>
      <c r="P82" s="497" t="e">
        <f>VLOOKUP(A82,počty!$W$6:$FA$100,44,0)</f>
        <v>#N/A</v>
      </c>
      <c r="Q82" s="126" t="e">
        <f>VLOOKUP(A82,počty!$W$6:$FA$100,47,0)</f>
        <v>#N/A</v>
      </c>
    </row>
    <row r="83" spans="1:17" ht="13.5" customHeight="1" thickBot="1">
      <c r="A83" s="514"/>
      <c r="B83" s="500"/>
      <c r="C83" s="122"/>
      <c r="D83" s="86" t="e">
        <f>VLOOKUP(A82,počty!$W$6:$FA$100,18,0)</f>
        <v>#N/A</v>
      </c>
      <c r="E83" s="87" t="e">
        <f>VLOOKUP(A82,počty!$W$6:$FA$100,19,0)</f>
        <v>#N/A</v>
      </c>
      <c r="F83" s="125" t="e">
        <f>VLOOKUP(A82,počty!$W$6:$FA$100,34,0)</f>
        <v>#N/A</v>
      </c>
      <c r="G83" s="89" t="e">
        <f>VLOOKUP(A82,počty!$W$6:$FA$100,35,0)</f>
        <v>#N/A</v>
      </c>
      <c r="H83" s="90" t="e">
        <f>VLOOKUP(A82,počty!$W$6:$FA$100,36,0)</f>
        <v>#N/A</v>
      </c>
      <c r="I83" s="90" t="e">
        <f>VLOOKUP(A82,počty!$W$6:$FA$100,37,0)</f>
        <v>#N/A</v>
      </c>
      <c r="J83" s="90" t="e">
        <f>VLOOKUP(A82,počty!$W$6:$FA$100,38,0)</f>
        <v>#N/A</v>
      </c>
      <c r="K83" s="91" t="e">
        <f>VLOOKUP(A82,počty!$W$6:$FA$100,39,0)</f>
        <v>#N/A</v>
      </c>
      <c r="L83" s="88" t="e">
        <f>VLOOKUP(A82,počty!$W$6:$FA$100,40,0)</f>
        <v>#N/A</v>
      </c>
      <c r="M83" s="88" t="e">
        <f>VLOOKUP(A82,počty!$W$6:$FA$100,41,0)</f>
        <v>#N/A</v>
      </c>
      <c r="N83" s="88" t="e">
        <f>VLOOKUP(A82,počty!$W$6:$FA$100,42,0)</f>
        <v>#N/A</v>
      </c>
      <c r="O83" s="93" t="e">
        <f>VLOOKUP(A82,počty!$W$6:$FA$100,43,0)</f>
        <v>#N/A</v>
      </c>
      <c r="P83" s="498"/>
      <c r="Q83" s="127" t="e">
        <f>VLOOKUP(A82,počty!$W$6:$FA$100,46,0)</f>
        <v>#N/A</v>
      </c>
    </row>
    <row r="84" spans="1:17" ht="13.5" customHeight="1">
      <c r="A84" s="513">
        <v>37</v>
      </c>
      <c r="B84" s="499" t="e">
        <f>VLOOKUP(A84,počty!$W$6:$FA$100,45,0)</f>
        <v>#N/A</v>
      </c>
      <c r="C84" s="121" t="e">
        <f>VLOOKUP(A84,počty!$W$6:$FA$100,23,0)</f>
        <v>#N/A</v>
      </c>
      <c r="D84" s="80" t="e">
        <f>VLOOKUP(A84,počty!$W$6:$FA$100,17,0)</f>
        <v>#N/A</v>
      </c>
      <c r="E84" s="81" t="e">
        <f>VLOOKUP(A84,počty!$W$6:$FA$100,20,0)</f>
        <v>#N/A</v>
      </c>
      <c r="F84" s="124" t="e">
        <f>VLOOKUP(A84,počty!$W$6:$FA$100,24,0)</f>
        <v>#N/A</v>
      </c>
      <c r="G84" s="83" t="e">
        <f>VLOOKUP(A84,počty!$W$6:$FA$100,25,0)</f>
        <v>#N/A</v>
      </c>
      <c r="H84" s="84" t="e">
        <f>VLOOKUP(A84,počty!$W$6:$FA$100,26,0)</f>
        <v>#N/A</v>
      </c>
      <c r="I84" s="84" t="e">
        <f>VLOOKUP(A84,počty!$W$6:$FA$100,27,0)</f>
        <v>#N/A</v>
      </c>
      <c r="J84" s="84" t="e">
        <f>VLOOKUP(A84,počty!$W$6:$FA$100,28,0)</f>
        <v>#N/A</v>
      </c>
      <c r="K84" s="85" t="e">
        <f>VLOOKUP(A84,počty!$W$6:$FA$100,29,0)</f>
        <v>#N/A</v>
      </c>
      <c r="L84" s="82" t="e">
        <f>VLOOKUP(A84,počty!$W$6:$FA$100,30,0)</f>
        <v>#N/A</v>
      </c>
      <c r="M84" s="82" t="e">
        <f>VLOOKUP(A84,počty!$W$6:$FA$100,31,0)</f>
        <v>#N/A</v>
      </c>
      <c r="N84" s="82" t="e">
        <f>VLOOKUP(A84,počty!$W$6:$FA$100,32,0)</f>
        <v>#N/A</v>
      </c>
      <c r="O84" s="92" t="e">
        <f>VLOOKUP(A84,počty!$W$6:$FA$100,33,0)</f>
        <v>#N/A</v>
      </c>
      <c r="P84" s="497" t="e">
        <f>VLOOKUP(A84,počty!$W$6:$FA$100,44,0)</f>
        <v>#N/A</v>
      </c>
      <c r="Q84" s="126" t="e">
        <f>VLOOKUP(A84,počty!$W$6:$FA$100,47,0)</f>
        <v>#N/A</v>
      </c>
    </row>
    <row r="85" spans="1:17" ht="13.5" customHeight="1" thickBot="1">
      <c r="A85" s="514"/>
      <c r="B85" s="500"/>
      <c r="C85" s="122"/>
      <c r="D85" s="86" t="e">
        <f>VLOOKUP(A84,počty!$W$6:$FA$100,18,0)</f>
        <v>#N/A</v>
      </c>
      <c r="E85" s="87" t="e">
        <f>VLOOKUP(A84,počty!$W$6:$FA$100,19,0)</f>
        <v>#N/A</v>
      </c>
      <c r="F85" s="125" t="e">
        <f>VLOOKUP(A84,počty!$W$6:$FA$100,34,0)</f>
        <v>#N/A</v>
      </c>
      <c r="G85" s="89" t="e">
        <f>VLOOKUP(A84,počty!$W$6:$FA$100,35,0)</f>
        <v>#N/A</v>
      </c>
      <c r="H85" s="90" t="e">
        <f>VLOOKUP(A84,počty!$W$6:$FA$100,36,0)</f>
        <v>#N/A</v>
      </c>
      <c r="I85" s="90" t="e">
        <f>VLOOKUP(A84,počty!$W$6:$FA$100,37,0)</f>
        <v>#N/A</v>
      </c>
      <c r="J85" s="90" t="e">
        <f>VLOOKUP(A84,počty!$W$6:$FA$100,38,0)</f>
        <v>#N/A</v>
      </c>
      <c r="K85" s="91" t="e">
        <f>VLOOKUP(A84,počty!$W$6:$FA$100,39,0)</f>
        <v>#N/A</v>
      </c>
      <c r="L85" s="88" t="e">
        <f>VLOOKUP(A84,počty!$W$6:$FA$100,40,0)</f>
        <v>#N/A</v>
      </c>
      <c r="M85" s="88" t="e">
        <f>VLOOKUP(A84,počty!$W$6:$FA$100,41,0)</f>
        <v>#N/A</v>
      </c>
      <c r="N85" s="88" t="e">
        <f>VLOOKUP(A84,počty!$W$6:$FA$100,42,0)</f>
        <v>#N/A</v>
      </c>
      <c r="O85" s="93" t="e">
        <f>VLOOKUP(A84,počty!$W$6:$FA$100,43,0)</f>
        <v>#N/A</v>
      </c>
      <c r="P85" s="498"/>
      <c r="Q85" s="127" t="e">
        <f>VLOOKUP(A84,počty!$W$6:$FA$100,46,0)</f>
        <v>#N/A</v>
      </c>
    </row>
    <row r="86" spans="1:17" ht="13.5" customHeight="1">
      <c r="A86" s="513">
        <v>38</v>
      </c>
      <c r="B86" s="499" t="e">
        <f>VLOOKUP(A86,počty!$W$6:$FA$100,45,0)</f>
        <v>#N/A</v>
      </c>
      <c r="C86" s="121" t="e">
        <f>VLOOKUP(A86,počty!$W$6:$FA$100,23,0)</f>
        <v>#N/A</v>
      </c>
      <c r="D86" s="80" t="e">
        <f>VLOOKUP(A86,počty!$W$6:$FA$100,17,0)</f>
        <v>#N/A</v>
      </c>
      <c r="E86" s="81" t="e">
        <f>VLOOKUP(A86,počty!$W$6:$FA$100,20,0)</f>
        <v>#N/A</v>
      </c>
      <c r="F86" s="124" t="e">
        <f>VLOOKUP(A86,počty!$W$6:$FA$100,24,0)</f>
        <v>#N/A</v>
      </c>
      <c r="G86" s="83" t="e">
        <f>VLOOKUP(A86,počty!$W$6:$FA$100,25,0)</f>
        <v>#N/A</v>
      </c>
      <c r="H86" s="84" t="e">
        <f>VLOOKUP(A86,počty!$W$6:$FA$100,26,0)</f>
        <v>#N/A</v>
      </c>
      <c r="I86" s="84" t="e">
        <f>VLOOKUP(A86,počty!$W$6:$FA$100,27,0)</f>
        <v>#N/A</v>
      </c>
      <c r="J86" s="84" t="e">
        <f>VLOOKUP(A86,počty!$W$6:$FA$100,28,0)</f>
        <v>#N/A</v>
      </c>
      <c r="K86" s="85" t="e">
        <f>VLOOKUP(A86,počty!$W$6:$FA$100,29,0)</f>
        <v>#N/A</v>
      </c>
      <c r="L86" s="82" t="e">
        <f>VLOOKUP(A86,počty!$W$6:$FA$100,30,0)</f>
        <v>#N/A</v>
      </c>
      <c r="M86" s="82" t="e">
        <f>VLOOKUP(A86,počty!$W$6:$FA$100,31,0)</f>
        <v>#N/A</v>
      </c>
      <c r="N86" s="82" t="e">
        <f>VLOOKUP(A86,počty!$W$6:$FA$100,32,0)</f>
        <v>#N/A</v>
      </c>
      <c r="O86" s="92" t="e">
        <f>VLOOKUP(A86,počty!$W$6:$FA$100,33,0)</f>
        <v>#N/A</v>
      </c>
      <c r="P86" s="497" t="e">
        <f>VLOOKUP(A86,počty!$W$6:$FA$100,44,0)</f>
        <v>#N/A</v>
      </c>
      <c r="Q86" s="126" t="e">
        <f>VLOOKUP(A86,počty!$W$6:$FA$100,47,0)</f>
        <v>#N/A</v>
      </c>
    </row>
    <row r="87" spans="1:17" ht="13.5" customHeight="1" thickBot="1">
      <c r="A87" s="514"/>
      <c r="B87" s="500"/>
      <c r="C87" s="122"/>
      <c r="D87" s="86" t="e">
        <f>VLOOKUP(A86,počty!$W$6:$FA$100,18,0)</f>
        <v>#N/A</v>
      </c>
      <c r="E87" s="87" t="e">
        <f>VLOOKUP(A86,počty!$W$6:$FA$100,19,0)</f>
        <v>#N/A</v>
      </c>
      <c r="F87" s="125" t="e">
        <f>VLOOKUP(A86,počty!$W$6:$FA$100,34,0)</f>
        <v>#N/A</v>
      </c>
      <c r="G87" s="89" t="e">
        <f>VLOOKUP(A86,počty!$W$6:$FA$100,35,0)</f>
        <v>#N/A</v>
      </c>
      <c r="H87" s="90" t="e">
        <f>VLOOKUP(A86,počty!$W$6:$FA$100,36,0)</f>
        <v>#N/A</v>
      </c>
      <c r="I87" s="90" t="e">
        <f>VLOOKUP(A86,počty!$W$6:$FA$100,37,0)</f>
        <v>#N/A</v>
      </c>
      <c r="J87" s="90" t="e">
        <f>VLOOKUP(A86,počty!$W$6:$FA$100,38,0)</f>
        <v>#N/A</v>
      </c>
      <c r="K87" s="91" t="e">
        <f>VLOOKUP(A86,počty!$W$6:$FA$100,39,0)</f>
        <v>#N/A</v>
      </c>
      <c r="L87" s="88" t="e">
        <f>VLOOKUP(A86,počty!$W$6:$FA$100,40,0)</f>
        <v>#N/A</v>
      </c>
      <c r="M87" s="88" t="e">
        <f>VLOOKUP(A86,počty!$W$6:$FA$100,41,0)</f>
        <v>#N/A</v>
      </c>
      <c r="N87" s="88" t="e">
        <f>VLOOKUP(A86,počty!$W$6:$FA$100,42,0)</f>
        <v>#N/A</v>
      </c>
      <c r="O87" s="93" t="e">
        <f>VLOOKUP(A86,počty!$W$6:$FA$100,43,0)</f>
        <v>#N/A</v>
      </c>
      <c r="P87" s="498"/>
      <c r="Q87" s="127" t="e">
        <f>VLOOKUP(A86,počty!$W$6:$FA$100,46,0)</f>
        <v>#N/A</v>
      </c>
    </row>
    <row r="88" spans="1:17" ht="13.5" customHeight="1">
      <c r="A88" s="513">
        <v>39</v>
      </c>
      <c r="B88" s="499" t="e">
        <f>VLOOKUP(A88,počty!$W$6:$FA$100,45,0)</f>
        <v>#N/A</v>
      </c>
      <c r="C88" s="121" t="e">
        <f>VLOOKUP(A88,počty!$W$6:$FA$100,23,0)</f>
        <v>#N/A</v>
      </c>
      <c r="D88" s="80" t="e">
        <f>VLOOKUP(A88,počty!$W$6:$FA$100,17,0)</f>
        <v>#N/A</v>
      </c>
      <c r="E88" s="81" t="e">
        <f>VLOOKUP(A88,počty!$W$6:$FA$100,20,0)</f>
        <v>#N/A</v>
      </c>
      <c r="F88" s="124" t="e">
        <f>VLOOKUP(A88,počty!$W$6:$FA$100,24,0)</f>
        <v>#N/A</v>
      </c>
      <c r="G88" s="83" t="e">
        <f>VLOOKUP(A88,počty!$W$6:$FA$100,25,0)</f>
        <v>#N/A</v>
      </c>
      <c r="H88" s="84" t="e">
        <f>VLOOKUP(A88,počty!$W$6:$FA$100,26,0)</f>
        <v>#N/A</v>
      </c>
      <c r="I88" s="84" t="e">
        <f>VLOOKUP(A88,počty!$W$6:$FA$100,27,0)</f>
        <v>#N/A</v>
      </c>
      <c r="J88" s="84" t="e">
        <f>VLOOKUP(A88,počty!$W$6:$FA$100,28,0)</f>
        <v>#N/A</v>
      </c>
      <c r="K88" s="85" t="e">
        <f>VLOOKUP(A88,počty!$W$6:$FA$100,29,0)</f>
        <v>#N/A</v>
      </c>
      <c r="L88" s="82" t="e">
        <f>VLOOKUP(A88,počty!$W$6:$FA$100,30,0)</f>
        <v>#N/A</v>
      </c>
      <c r="M88" s="82" t="e">
        <f>VLOOKUP(A88,počty!$W$6:$FA$100,31,0)</f>
        <v>#N/A</v>
      </c>
      <c r="N88" s="82" t="e">
        <f>VLOOKUP(A88,počty!$W$6:$FA$100,32,0)</f>
        <v>#N/A</v>
      </c>
      <c r="O88" s="92" t="e">
        <f>VLOOKUP(A88,počty!$W$6:$FA$100,33,0)</f>
        <v>#N/A</v>
      </c>
      <c r="P88" s="497" t="e">
        <f>VLOOKUP(A88,počty!$W$6:$FA$100,44,0)</f>
        <v>#N/A</v>
      </c>
      <c r="Q88" s="126" t="e">
        <f>VLOOKUP(A88,počty!$W$6:$FA$100,47,0)</f>
        <v>#N/A</v>
      </c>
    </row>
    <row r="89" spans="1:17" ht="13.5" customHeight="1" thickBot="1">
      <c r="A89" s="514"/>
      <c r="B89" s="500"/>
      <c r="C89" s="122"/>
      <c r="D89" s="86" t="e">
        <f>VLOOKUP(A88,počty!$W$6:$FA$100,18,0)</f>
        <v>#N/A</v>
      </c>
      <c r="E89" s="87" t="e">
        <f>VLOOKUP(A88,počty!$W$6:$FA$100,19,0)</f>
        <v>#N/A</v>
      </c>
      <c r="F89" s="125" t="e">
        <f>VLOOKUP(A88,počty!$W$6:$FA$100,34,0)</f>
        <v>#N/A</v>
      </c>
      <c r="G89" s="89" t="e">
        <f>VLOOKUP(A88,počty!$W$6:$FA$100,35,0)</f>
        <v>#N/A</v>
      </c>
      <c r="H89" s="90" t="e">
        <f>VLOOKUP(A88,počty!$W$6:$FA$100,36,0)</f>
        <v>#N/A</v>
      </c>
      <c r="I89" s="90" t="e">
        <f>VLOOKUP(A88,počty!$W$6:$FA$100,37,0)</f>
        <v>#N/A</v>
      </c>
      <c r="J89" s="90" t="e">
        <f>VLOOKUP(A88,počty!$W$6:$FA$100,38,0)</f>
        <v>#N/A</v>
      </c>
      <c r="K89" s="91" t="e">
        <f>VLOOKUP(A88,počty!$W$6:$FA$100,39,0)</f>
        <v>#N/A</v>
      </c>
      <c r="L89" s="88" t="e">
        <f>VLOOKUP(A88,počty!$W$6:$FA$100,40,0)</f>
        <v>#N/A</v>
      </c>
      <c r="M89" s="88" t="e">
        <f>VLOOKUP(A88,počty!$W$6:$FA$100,41,0)</f>
        <v>#N/A</v>
      </c>
      <c r="N89" s="88" t="e">
        <f>VLOOKUP(A88,počty!$W$6:$FA$100,42,0)</f>
        <v>#N/A</v>
      </c>
      <c r="O89" s="93" t="e">
        <f>VLOOKUP(A88,počty!$W$6:$FA$100,43,0)</f>
        <v>#N/A</v>
      </c>
      <c r="P89" s="498"/>
      <c r="Q89" s="127" t="e">
        <f>VLOOKUP(A88,počty!$W$6:$FA$100,46,0)</f>
        <v>#N/A</v>
      </c>
    </row>
    <row r="90" spans="1:17" ht="13.5" customHeight="1">
      <c r="A90" s="513">
        <v>40</v>
      </c>
      <c r="B90" s="499" t="e">
        <f>VLOOKUP(A90,počty!$W$6:$FA$100,45,0)</f>
        <v>#N/A</v>
      </c>
      <c r="C90" s="121" t="e">
        <f>VLOOKUP(A90,počty!$W$6:$FA$100,23,0)</f>
        <v>#N/A</v>
      </c>
      <c r="D90" s="80" t="e">
        <f>VLOOKUP(A90,počty!$W$6:$FA$100,17,0)</f>
        <v>#N/A</v>
      </c>
      <c r="E90" s="81" t="e">
        <f>VLOOKUP(A90,počty!$W$6:$FA$100,20,0)</f>
        <v>#N/A</v>
      </c>
      <c r="F90" s="124" t="e">
        <f>VLOOKUP(A90,počty!$W$6:$FA$100,24,0)</f>
        <v>#N/A</v>
      </c>
      <c r="G90" s="83" t="e">
        <f>VLOOKUP(A90,počty!$W$6:$FA$100,25,0)</f>
        <v>#N/A</v>
      </c>
      <c r="H90" s="84" t="e">
        <f>VLOOKUP(A90,počty!$W$6:$FA$100,26,0)</f>
        <v>#N/A</v>
      </c>
      <c r="I90" s="84" t="e">
        <f>VLOOKUP(A90,počty!$W$6:$FA$100,27,0)</f>
        <v>#N/A</v>
      </c>
      <c r="J90" s="84" t="e">
        <f>VLOOKUP(A90,počty!$W$6:$FA$100,28,0)</f>
        <v>#N/A</v>
      </c>
      <c r="K90" s="85" t="e">
        <f>VLOOKUP(A90,počty!$W$6:$FA$100,29,0)</f>
        <v>#N/A</v>
      </c>
      <c r="L90" s="82" t="e">
        <f>VLOOKUP(A90,počty!$W$6:$FA$100,30,0)</f>
        <v>#N/A</v>
      </c>
      <c r="M90" s="82" t="e">
        <f>VLOOKUP(A90,počty!$W$6:$FA$100,31,0)</f>
        <v>#N/A</v>
      </c>
      <c r="N90" s="82" t="e">
        <f>VLOOKUP(A90,počty!$W$6:$FA$100,32,0)</f>
        <v>#N/A</v>
      </c>
      <c r="O90" s="92" t="e">
        <f>VLOOKUP(A90,počty!$W$6:$FA$100,33,0)</f>
        <v>#N/A</v>
      </c>
      <c r="P90" s="497" t="e">
        <f>VLOOKUP(A90,počty!$W$6:$FA$100,44,0)</f>
        <v>#N/A</v>
      </c>
      <c r="Q90" s="126" t="e">
        <f>VLOOKUP(A90,počty!$W$6:$FA$100,47,0)</f>
        <v>#N/A</v>
      </c>
    </row>
    <row r="91" spans="1:17" ht="13.5" customHeight="1" thickBot="1">
      <c r="A91" s="514"/>
      <c r="B91" s="500"/>
      <c r="C91" s="122"/>
      <c r="D91" s="86" t="e">
        <f>VLOOKUP(A90,počty!$W$6:$FA$100,18,0)</f>
        <v>#N/A</v>
      </c>
      <c r="E91" s="87" t="e">
        <f>VLOOKUP(A90,počty!$W$6:$FA$100,19,0)</f>
        <v>#N/A</v>
      </c>
      <c r="F91" s="125" t="e">
        <f>VLOOKUP(A90,počty!$W$6:$FA$100,34,0)</f>
        <v>#N/A</v>
      </c>
      <c r="G91" s="89" t="e">
        <f>VLOOKUP(A90,počty!$W$6:$FA$100,35,0)</f>
        <v>#N/A</v>
      </c>
      <c r="H91" s="90" t="e">
        <f>VLOOKUP(A90,počty!$W$6:$FA$100,36,0)</f>
        <v>#N/A</v>
      </c>
      <c r="I91" s="90" t="e">
        <f>VLOOKUP(A90,počty!$W$6:$FA$100,37,0)</f>
        <v>#N/A</v>
      </c>
      <c r="J91" s="90" t="e">
        <f>VLOOKUP(A90,počty!$W$6:$FA$100,38,0)</f>
        <v>#N/A</v>
      </c>
      <c r="K91" s="91" t="e">
        <f>VLOOKUP(A90,počty!$W$6:$FA$100,39,0)</f>
        <v>#N/A</v>
      </c>
      <c r="L91" s="88" t="e">
        <f>VLOOKUP(A90,počty!$W$6:$FA$100,40,0)</f>
        <v>#N/A</v>
      </c>
      <c r="M91" s="88" t="e">
        <f>VLOOKUP(A90,počty!$W$6:$FA$100,41,0)</f>
        <v>#N/A</v>
      </c>
      <c r="N91" s="88" t="e">
        <f>VLOOKUP(A90,počty!$W$6:$FA$100,42,0)</f>
        <v>#N/A</v>
      </c>
      <c r="O91" s="93" t="e">
        <f>VLOOKUP(A90,počty!$W$6:$FA$100,43,0)</f>
        <v>#N/A</v>
      </c>
      <c r="P91" s="498"/>
      <c r="Q91" s="127" t="e">
        <f>VLOOKUP(A90,počty!$W$6:$FA$100,46,0)</f>
        <v>#N/A</v>
      </c>
    </row>
    <row r="92" spans="1:17" ht="13.5" customHeight="1">
      <c r="A92" s="513">
        <v>41</v>
      </c>
      <c r="B92" s="499" t="e">
        <f>VLOOKUP(A92,počty!$W$6:$FA$100,45,0)</f>
        <v>#N/A</v>
      </c>
      <c r="C92" s="121" t="e">
        <f>VLOOKUP(A92,počty!$W$6:$FA$100,23,0)</f>
        <v>#N/A</v>
      </c>
      <c r="D92" s="80" t="e">
        <f>VLOOKUP(A92,počty!$W$6:$FA$100,17,0)</f>
        <v>#N/A</v>
      </c>
      <c r="E92" s="81" t="e">
        <f>VLOOKUP(A92,počty!$W$6:$FA$100,20,0)</f>
        <v>#N/A</v>
      </c>
      <c r="F92" s="124" t="e">
        <f>VLOOKUP(A92,počty!$W$6:$FA$100,24,0)</f>
        <v>#N/A</v>
      </c>
      <c r="G92" s="83" t="e">
        <f>VLOOKUP(A92,počty!$W$6:$FA$100,25,0)</f>
        <v>#N/A</v>
      </c>
      <c r="H92" s="84" t="e">
        <f>VLOOKUP(A92,počty!$W$6:$FA$100,26,0)</f>
        <v>#N/A</v>
      </c>
      <c r="I92" s="84" t="e">
        <f>VLOOKUP(A92,počty!$W$6:$FA$100,27,0)</f>
        <v>#N/A</v>
      </c>
      <c r="J92" s="84" t="e">
        <f>VLOOKUP(A92,počty!$W$6:$FA$100,28,0)</f>
        <v>#N/A</v>
      </c>
      <c r="K92" s="85" t="e">
        <f>VLOOKUP(A92,počty!$W$6:$FA$100,29,0)</f>
        <v>#N/A</v>
      </c>
      <c r="L92" s="82" t="e">
        <f>VLOOKUP(A92,počty!$W$6:$FA$100,30,0)</f>
        <v>#N/A</v>
      </c>
      <c r="M92" s="82" t="e">
        <f>VLOOKUP(A92,počty!$W$6:$FA$100,31,0)</f>
        <v>#N/A</v>
      </c>
      <c r="N92" s="82" t="e">
        <f>VLOOKUP(A92,počty!$W$6:$FA$100,32,0)</f>
        <v>#N/A</v>
      </c>
      <c r="O92" s="92" t="e">
        <f>VLOOKUP(A92,počty!$W$6:$FA$100,33,0)</f>
        <v>#N/A</v>
      </c>
      <c r="P92" s="497" t="e">
        <f>VLOOKUP(A92,počty!$W$6:$FA$100,44,0)</f>
        <v>#N/A</v>
      </c>
      <c r="Q92" s="126" t="e">
        <f>VLOOKUP(A92,počty!$W$6:$FA$100,47,0)</f>
        <v>#N/A</v>
      </c>
    </row>
    <row r="93" spans="1:17" ht="13.5" customHeight="1" thickBot="1">
      <c r="A93" s="514"/>
      <c r="B93" s="500"/>
      <c r="C93" s="122"/>
      <c r="D93" s="86" t="e">
        <f>VLOOKUP(A92,počty!$W$6:$FA$100,18,0)</f>
        <v>#N/A</v>
      </c>
      <c r="E93" s="87" t="e">
        <f>VLOOKUP(A92,počty!$W$6:$FA$100,19,0)</f>
        <v>#N/A</v>
      </c>
      <c r="F93" s="125" t="e">
        <f>VLOOKUP(A92,počty!$W$6:$FA$100,34,0)</f>
        <v>#N/A</v>
      </c>
      <c r="G93" s="89" t="e">
        <f>VLOOKUP(A92,počty!$W$6:$FA$100,35,0)</f>
        <v>#N/A</v>
      </c>
      <c r="H93" s="90" t="e">
        <f>VLOOKUP(A92,počty!$W$6:$FA$100,36,0)</f>
        <v>#N/A</v>
      </c>
      <c r="I93" s="90" t="e">
        <f>VLOOKUP(A92,počty!$W$6:$FA$100,37,0)</f>
        <v>#N/A</v>
      </c>
      <c r="J93" s="90" t="e">
        <f>VLOOKUP(A92,počty!$W$6:$FA$100,38,0)</f>
        <v>#N/A</v>
      </c>
      <c r="K93" s="91" t="e">
        <f>VLOOKUP(A92,počty!$W$6:$FA$100,39,0)</f>
        <v>#N/A</v>
      </c>
      <c r="L93" s="88" t="e">
        <f>VLOOKUP(A92,počty!$W$6:$FA$100,40,0)</f>
        <v>#N/A</v>
      </c>
      <c r="M93" s="88" t="e">
        <f>VLOOKUP(A92,počty!$W$6:$FA$100,41,0)</f>
        <v>#N/A</v>
      </c>
      <c r="N93" s="88" t="e">
        <f>VLOOKUP(A92,počty!$W$6:$FA$100,42,0)</f>
        <v>#N/A</v>
      </c>
      <c r="O93" s="93" t="e">
        <f>VLOOKUP(A92,počty!$W$6:$FA$100,43,0)</f>
        <v>#N/A</v>
      </c>
      <c r="P93" s="498"/>
      <c r="Q93" s="127" t="e">
        <f>VLOOKUP(A92,počty!$W$6:$FA$100,46,0)</f>
        <v>#N/A</v>
      </c>
    </row>
    <row r="94" spans="1:17" ht="13.5" customHeight="1">
      <c r="A94" s="513">
        <v>42</v>
      </c>
      <c r="B94" s="499" t="e">
        <f>VLOOKUP(A94,počty!$W$6:$FA$100,45,0)</f>
        <v>#N/A</v>
      </c>
      <c r="C94" s="121" t="e">
        <f>VLOOKUP(A94,počty!$W$6:$FA$100,23,0)</f>
        <v>#N/A</v>
      </c>
      <c r="D94" s="80" t="e">
        <f>VLOOKUP(A94,počty!$W$6:$FA$100,17,0)</f>
        <v>#N/A</v>
      </c>
      <c r="E94" s="81" t="e">
        <f>VLOOKUP(A94,počty!$W$6:$FA$100,20,0)</f>
        <v>#N/A</v>
      </c>
      <c r="F94" s="124" t="e">
        <f>VLOOKUP(A94,počty!$W$6:$FA$100,24,0)</f>
        <v>#N/A</v>
      </c>
      <c r="G94" s="83" t="e">
        <f>VLOOKUP(A94,počty!$W$6:$FA$100,25,0)</f>
        <v>#N/A</v>
      </c>
      <c r="H94" s="84" t="e">
        <f>VLOOKUP(A94,počty!$W$6:$FA$100,26,0)</f>
        <v>#N/A</v>
      </c>
      <c r="I94" s="84" t="e">
        <f>VLOOKUP(A94,počty!$W$6:$FA$100,27,0)</f>
        <v>#N/A</v>
      </c>
      <c r="J94" s="84" t="e">
        <f>VLOOKUP(A94,počty!$W$6:$FA$100,28,0)</f>
        <v>#N/A</v>
      </c>
      <c r="K94" s="85" t="e">
        <f>VLOOKUP(A94,počty!$W$6:$FA$100,29,0)</f>
        <v>#N/A</v>
      </c>
      <c r="L94" s="82" t="e">
        <f>VLOOKUP(A94,počty!$W$6:$FA$100,30,0)</f>
        <v>#N/A</v>
      </c>
      <c r="M94" s="82" t="e">
        <f>VLOOKUP(A94,počty!$W$6:$FA$100,31,0)</f>
        <v>#N/A</v>
      </c>
      <c r="N94" s="82" t="e">
        <f>VLOOKUP(A94,počty!$W$6:$FA$100,32,0)</f>
        <v>#N/A</v>
      </c>
      <c r="O94" s="92" t="e">
        <f>VLOOKUP(A94,počty!$W$6:$FA$100,33,0)</f>
        <v>#N/A</v>
      </c>
      <c r="P94" s="497" t="e">
        <f>VLOOKUP(A94,počty!$W$6:$FA$100,44,0)</f>
        <v>#N/A</v>
      </c>
      <c r="Q94" s="126" t="e">
        <f>VLOOKUP(A94,počty!$W$6:$FA$100,47,0)</f>
        <v>#N/A</v>
      </c>
    </row>
    <row r="95" spans="1:17" ht="13.5" customHeight="1" thickBot="1">
      <c r="A95" s="514"/>
      <c r="B95" s="500"/>
      <c r="C95" s="122"/>
      <c r="D95" s="86" t="e">
        <f>VLOOKUP(A94,počty!$W$6:$FA$100,18,0)</f>
        <v>#N/A</v>
      </c>
      <c r="E95" s="87" t="e">
        <f>VLOOKUP(A94,počty!$W$6:$FA$100,19,0)</f>
        <v>#N/A</v>
      </c>
      <c r="F95" s="125" t="e">
        <f>VLOOKUP(A94,počty!$W$6:$FA$100,34,0)</f>
        <v>#N/A</v>
      </c>
      <c r="G95" s="89" t="e">
        <f>VLOOKUP(A94,počty!$W$6:$FA$100,35,0)</f>
        <v>#N/A</v>
      </c>
      <c r="H95" s="90" t="e">
        <f>VLOOKUP(A94,počty!$W$6:$FA$100,36,0)</f>
        <v>#N/A</v>
      </c>
      <c r="I95" s="90" t="e">
        <f>VLOOKUP(A94,počty!$W$6:$FA$100,37,0)</f>
        <v>#N/A</v>
      </c>
      <c r="J95" s="90" t="e">
        <f>VLOOKUP(A94,počty!$W$6:$FA$100,38,0)</f>
        <v>#N/A</v>
      </c>
      <c r="K95" s="91" t="e">
        <f>VLOOKUP(A94,počty!$W$6:$FA$100,39,0)</f>
        <v>#N/A</v>
      </c>
      <c r="L95" s="88" t="e">
        <f>VLOOKUP(A94,počty!$W$6:$FA$100,40,0)</f>
        <v>#N/A</v>
      </c>
      <c r="M95" s="88" t="e">
        <f>VLOOKUP(A94,počty!$W$6:$FA$100,41,0)</f>
        <v>#N/A</v>
      </c>
      <c r="N95" s="88" t="e">
        <f>VLOOKUP(A94,počty!$W$6:$FA$100,42,0)</f>
        <v>#N/A</v>
      </c>
      <c r="O95" s="93" t="e">
        <f>VLOOKUP(A94,počty!$W$6:$FA$100,43,0)</f>
        <v>#N/A</v>
      </c>
      <c r="P95" s="498"/>
      <c r="Q95" s="127" t="e">
        <f>VLOOKUP(A94,počty!$W$6:$FA$100,46,0)</f>
        <v>#N/A</v>
      </c>
    </row>
    <row r="96" spans="1:17" ht="13.5" customHeight="1">
      <c r="A96" s="513">
        <v>43</v>
      </c>
      <c r="B96" s="499" t="e">
        <f>VLOOKUP(A96,počty!$W$6:$FA$100,45,0)</f>
        <v>#N/A</v>
      </c>
      <c r="C96" s="121" t="e">
        <f>VLOOKUP(A96,počty!$W$6:$FA$100,23,0)</f>
        <v>#N/A</v>
      </c>
      <c r="D96" s="80" t="e">
        <f>VLOOKUP(A96,počty!$W$6:$FA$100,17,0)</f>
        <v>#N/A</v>
      </c>
      <c r="E96" s="81" t="e">
        <f>VLOOKUP(A96,počty!$W$6:$FA$100,20,0)</f>
        <v>#N/A</v>
      </c>
      <c r="F96" s="124" t="e">
        <f>VLOOKUP(A96,počty!$W$6:$FA$100,24,0)</f>
        <v>#N/A</v>
      </c>
      <c r="G96" s="83" t="e">
        <f>VLOOKUP(A96,počty!$W$6:$FA$100,25,0)</f>
        <v>#N/A</v>
      </c>
      <c r="H96" s="84" t="e">
        <f>VLOOKUP(A96,počty!$W$6:$FA$100,26,0)</f>
        <v>#N/A</v>
      </c>
      <c r="I96" s="84" t="e">
        <f>VLOOKUP(A96,počty!$W$6:$FA$100,27,0)</f>
        <v>#N/A</v>
      </c>
      <c r="J96" s="84" t="e">
        <f>VLOOKUP(A96,počty!$W$6:$FA$100,28,0)</f>
        <v>#N/A</v>
      </c>
      <c r="K96" s="85" t="e">
        <f>VLOOKUP(A96,počty!$W$6:$FA$100,29,0)</f>
        <v>#N/A</v>
      </c>
      <c r="L96" s="82" t="e">
        <f>VLOOKUP(A96,počty!$W$6:$FA$100,30,0)</f>
        <v>#N/A</v>
      </c>
      <c r="M96" s="82" t="e">
        <f>VLOOKUP(A96,počty!$W$6:$FA$100,31,0)</f>
        <v>#N/A</v>
      </c>
      <c r="N96" s="82" t="e">
        <f>VLOOKUP(A96,počty!$W$6:$FA$100,32,0)</f>
        <v>#N/A</v>
      </c>
      <c r="O96" s="92" t="e">
        <f>VLOOKUP(A96,počty!$W$6:$FA$100,33,0)</f>
        <v>#N/A</v>
      </c>
      <c r="P96" s="497" t="e">
        <f>VLOOKUP(A96,počty!$W$6:$FA$100,44,0)</f>
        <v>#N/A</v>
      </c>
      <c r="Q96" s="126" t="e">
        <f>VLOOKUP(A96,počty!$W$6:$FA$100,47,0)</f>
        <v>#N/A</v>
      </c>
    </row>
    <row r="97" spans="1:17" ht="13.5" customHeight="1" thickBot="1">
      <c r="A97" s="514"/>
      <c r="B97" s="500"/>
      <c r="C97" s="122"/>
      <c r="D97" s="86" t="e">
        <f>VLOOKUP(A96,počty!$W$6:$FA$100,18,0)</f>
        <v>#N/A</v>
      </c>
      <c r="E97" s="87" t="e">
        <f>VLOOKUP(A96,počty!$W$6:$FA$100,19,0)</f>
        <v>#N/A</v>
      </c>
      <c r="F97" s="125" t="e">
        <f>VLOOKUP(A96,počty!$W$6:$FA$100,34,0)</f>
        <v>#N/A</v>
      </c>
      <c r="G97" s="89" t="e">
        <f>VLOOKUP(A96,počty!$W$6:$FA$100,35,0)</f>
        <v>#N/A</v>
      </c>
      <c r="H97" s="90" t="e">
        <f>VLOOKUP(A96,počty!$W$6:$FA$100,36,0)</f>
        <v>#N/A</v>
      </c>
      <c r="I97" s="90" t="e">
        <f>VLOOKUP(A96,počty!$W$6:$FA$100,37,0)</f>
        <v>#N/A</v>
      </c>
      <c r="J97" s="90" t="e">
        <f>VLOOKUP(A96,počty!$W$6:$FA$100,38,0)</f>
        <v>#N/A</v>
      </c>
      <c r="K97" s="91" t="e">
        <f>VLOOKUP(A96,počty!$W$6:$FA$100,39,0)</f>
        <v>#N/A</v>
      </c>
      <c r="L97" s="88" t="e">
        <f>VLOOKUP(A96,počty!$W$6:$FA$100,40,0)</f>
        <v>#N/A</v>
      </c>
      <c r="M97" s="88" t="e">
        <f>VLOOKUP(A96,počty!$W$6:$FA$100,41,0)</f>
        <v>#N/A</v>
      </c>
      <c r="N97" s="88" t="e">
        <f>VLOOKUP(A96,počty!$W$6:$FA$100,42,0)</f>
        <v>#N/A</v>
      </c>
      <c r="O97" s="93" t="e">
        <f>VLOOKUP(A96,počty!$W$6:$FA$100,43,0)</f>
        <v>#N/A</v>
      </c>
      <c r="P97" s="498"/>
      <c r="Q97" s="127" t="e">
        <f>VLOOKUP(A96,počty!$W$6:$FA$100,46,0)</f>
        <v>#N/A</v>
      </c>
    </row>
    <row r="98" spans="1:17" ht="13.5" customHeight="1">
      <c r="A98" s="513">
        <v>44</v>
      </c>
      <c r="B98" s="499" t="e">
        <f>VLOOKUP(A98,počty!$W$6:$FA$100,45,0)</f>
        <v>#N/A</v>
      </c>
      <c r="C98" s="121" t="e">
        <f>VLOOKUP(A98,počty!$W$6:$FA$100,23,0)</f>
        <v>#N/A</v>
      </c>
      <c r="D98" s="80" t="e">
        <f>VLOOKUP(A98,počty!$W$6:$FA$100,17,0)</f>
        <v>#N/A</v>
      </c>
      <c r="E98" s="81" t="e">
        <f>VLOOKUP(A98,počty!$W$6:$FA$100,20,0)</f>
        <v>#N/A</v>
      </c>
      <c r="F98" s="124" t="e">
        <f>VLOOKUP(A98,počty!$W$6:$FA$100,24,0)</f>
        <v>#N/A</v>
      </c>
      <c r="G98" s="83" t="e">
        <f>VLOOKUP(A98,počty!$W$6:$FA$100,25,0)</f>
        <v>#N/A</v>
      </c>
      <c r="H98" s="84" t="e">
        <f>VLOOKUP(A98,počty!$W$6:$FA$100,26,0)</f>
        <v>#N/A</v>
      </c>
      <c r="I98" s="84" t="e">
        <f>VLOOKUP(A98,počty!$W$6:$FA$100,27,0)</f>
        <v>#N/A</v>
      </c>
      <c r="J98" s="84" t="e">
        <f>VLOOKUP(A98,počty!$W$6:$FA$100,28,0)</f>
        <v>#N/A</v>
      </c>
      <c r="K98" s="85" t="e">
        <f>VLOOKUP(A98,počty!$W$6:$FA$100,29,0)</f>
        <v>#N/A</v>
      </c>
      <c r="L98" s="82" t="e">
        <f>VLOOKUP(A98,počty!$W$6:$FA$100,30,0)</f>
        <v>#N/A</v>
      </c>
      <c r="M98" s="82" t="e">
        <f>VLOOKUP(A98,počty!$W$6:$FA$100,31,0)</f>
        <v>#N/A</v>
      </c>
      <c r="N98" s="82" t="e">
        <f>VLOOKUP(A98,počty!$W$6:$FA$100,32,0)</f>
        <v>#N/A</v>
      </c>
      <c r="O98" s="92" t="e">
        <f>VLOOKUP(A98,počty!$W$6:$FA$100,33,0)</f>
        <v>#N/A</v>
      </c>
      <c r="P98" s="497" t="e">
        <f>VLOOKUP(A98,počty!$W$6:$FA$100,44,0)</f>
        <v>#N/A</v>
      </c>
      <c r="Q98" s="126" t="e">
        <f>VLOOKUP(A98,počty!$W$6:$FA$100,47,0)</f>
        <v>#N/A</v>
      </c>
    </row>
    <row r="99" spans="1:17" ht="13.5" customHeight="1" thickBot="1">
      <c r="A99" s="514"/>
      <c r="B99" s="500"/>
      <c r="C99" s="122"/>
      <c r="D99" s="86" t="e">
        <f>VLOOKUP(A98,počty!$W$6:$FA$100,18,0)</f>
        <v>#N/A</v>
      </c>
      <c r="E99" s="87" t="e">
        <f>VLOOKUP(A98,počty!$W$6:$FA$100,19,0)</f>
        <v>#N/A</v>
      </c>
      <c r="F99" s="125" t="e">
        <f>VLOOKUP(A98,počty!$W$6:$FA$100,34,0)</f>
        <v>#N/A</v>
      </c>
      <c r="G99" s="89" t="e">
        <f>VLOOKUP(A98,počty!$W$6:$FA$100,35,0)</f>
        <v>#N/A</v>
      </c>
      <c r="H99" s="90" t="e">
        <f>VLOOKUP(A98,počty!$W$6:$FA$100,36,0)</f>
        <v>#N/A</v>
      </c>
      <c r="I99" s="90" t="e">
        <f>VLOOKUP(A98,počty!$W$6:$FA$100,37,0)</f>
        <v>#N/A</v>
      </c>
      <c r="J99" s="90" t="e">
        <f>VLOOKUP(A98,počty!$W$6:$FA$100,38,0)</f>
        <v>#N/A</v>
      </c>
      <c r="K99" s="91" t="e">
        <f>VLOOKUP(A98,počty!$W$6:$FA$100,39,0)</f>
        <v>#N/A</v>
      </c>
      <c r="L99" s="88" t="e">
        <f>VLOOKUP(A98,počty!$W$6:$FA$100,40,0)</f>
        <v>#N/A</v>
      </c>
      <c r="M99" s="88" t="e">
        <f>VLOOKUP(A98,počty!$W$6:$FA$100,41,0)</f>
        <v>#N/A</v>
      </c>
      <c r="N99" s="88" t="e">
        <f>VLOOKUP(A98,počty!$W$6:$FA$100,42,0)</f>
        <v>#N/A</v>
      </c>
      <c r="O99" s="93" t="e">
        <f>VLOOKUP(A98,počty!$W$6:$FA$100,43,0)</f>
        <v>#N/A</v>
      </c>
      <c r="P99" s="498"/>
      <c r="Q99" s="127" t="e">
        <f>VLOOKUP(A98,počty!$W$6:$FA$100,46,0)</f>
        <v>#N/A</v>
      </c>
    </row>
    <row r="100" spans="1:17" ht="13.5" customHeight="1">
      <c r="A100" s="513">
        <v>45</v>
      </c>
      <c r="B100" s="499" t="e">
        <f>VLOOKUP(A100,počty!$W$6:$FA$100,45,0)</f>
        <v>#N/A</v>
      </c>
      <c r="C100" s="121" t="e">
        <f>VLOOKUP(A100,počty!$W$6:$FA$100,23,0)</f>
        <v>#N/A</v>
      </c>
      <c r="D100" s="80" t="e">
        <f>VLOOKUP(A100,počty!$W$6:$FA$100,17,0)</f>
        <v>#N/A</v>
      </c>
      <c r="E100" s="81" t="e">
        <f>VLOOKUP(A100,počty!$W$6:$FA$100,20,0)</f>
        <v>#N/A</v>
      </c>
      <c r="F100" s="124" t="e">
        <f>VLOOKUP(A100,počty!$W$6:$FA$100,24,0)</f>
        <v>#N/A</v>
      </c>
      <c r="G100" s="83" t="e">
        <f>VLOOKUP(A100,počty!$W$6:$FA$100,25,0)</f>
        <v>#N/A</v>
      </c>
      <c r="H100" s="84" t="e">
        <f>VLOOKUP(A100,počty!$W$6:$FA$100,26,0)</f>
        <v>#N/A</v>
      </c>
      <c r="I100" s="84" t="e">
        <f>VLOOKUP(A100,počty!$W$6:$FA$100,27,0)</f>
        <v>#N/A</v>
      </c>
      <c r="J100" s="84" t="e">
        <f>VLOOKUP(A100,počty!$W$6:$FA$100,28,0)</f>
        <v>#N/A</v>
      </c>
      <c r="K100" s="85" t="e">
        <f>VLOOKUP(A100,počty!$W$6:$FA$100,29,0)</f>
        <v>#N/A</v>
      </c>
      <c r="L100" s="82" t="e">
        <f>VLOOKUP(A100,počty!$W$6:$FA$100,30,0)</f>
        <v>#N/A</v>
      </c>
      <c r="M100" s="82" t="e">
        <f>VLOOKUP(A100,počty!$W$6:$FA$100,31,0)</f>
        <v>#N/A</v>
      </c>
      <c r="N100" s="82" t="e">
        <f>VLOOKUP(A100,počty!$W$6:$FA$100,32,0)</f>
        <v>#N/A</v>
      </c>
      <c r="O100" s="92" t="e">
        <f>VLOOKUP(A100,počty!$W$6:$FA$100,33,0)</f>
        <v>#N/A</v>
      </c>
      <c r="P100" s="497" t="e">
        <f>VLOOKUP(A100,počty!$W$6:$FA$100,44,0)</f>
        <v>#N/A</v>
      </c>
      <c r="Q100" s="126" t="e">
        <f>VLOOKUP(A100,počty!$W$6:$FA$100,47,0)</f>
        <v>#N/A</v>
      </c>
    </row>
    <row r="101" spans="1:17" ht="13.5" customHeight="1" thickBot="1">
      <c r="A101" s="514"/>
      <c r="B101" s="500"/>
      <c r="C101" s="122"/>
      <c r="D101" s="86" t="e">
        <f>VLOOKUP(A100,počty!$W$6:$FA$100,18,0)</f>
        <v>#N/A</v>
      </c>
      <c r="E101" s="87" t="e">
        <f>VLOOKUP(A100,počty!$W$6:$FA$100,19,0)</f>
        <v>#N/A</v>
      </c>
      <c r="F101" s="125" t="e">
        <f>VLOOKUP(A100,počty!$W$6:$FA$100,34,0)</f>
        <v>#N/A</v>
      </c>
      <c r="G101" s="89" t="e">
        <f>VLOOKUP(A100,počty!$W$6:$FA$100,35,0)</f>
        <v>#N/A</v>
      </c>
      <c r="H101" s="90" t="e">
        <f>VLOOKUP(A100,počty!$W$6:$FA$100,36,0)</f>
        <v>#N/A</v>
      </c>
      <c r="I101" s="90" t="e">
        <f>VLOOKUP(A100,počty!$W$6:$FA$100,37,0)</f>
        <v>#N/A</v>
      </c>
      <c r="J101" s="90" t="e">
        <f>VLOOKUP(A100,počty!$W$6:$FA$100,38,0)</f>
        <v>#N/A</v>
      </c>
      <c r="K101" s="91" t="e">
        <f>VLOOKUP(A100,počty!$W$6:$FA$100,39,0)</f>
        <v>#N/A</v>
      </c>
      <c r="L101" s="88" t="e">
        <f>VLOOKUP(A100,počty!$W$6:$FA$100,40,0)</f>
        <v>#N/A</v>
      </c>
      <c r="M101" s="88" t="e">
        <f>VLOOKUP(A100,počty!$W$6:$FA$100,41,0)</f>
        <v>#N/A</v>
      </c>
      <c r="N101" s="88" t="e">
        <f>VLOOKUP(A100,počty!$W$6:$FA$100,42,0)</f>
        <v>#N/A</v>
      </c>
      <c r="O101" s="93" t="e">
        <f>VLOOKUP(A100,počty!$W$6:$FA$100,43,0)</f>
        <v>#N/A</v>
      </c>
      <c r="P101" s="498"/>
      <c r="Q101" s="127" t="e">
        <f>VLOOKUP(A100,počty!$W$6:$FA$100,46,0)</f>
        <v>#N/A</v>
      </c>
    </row>
    <row r="102" spans="1:17" ht="13.5" customHeight="1">
      <c r="A102" s="513">
        <v>46</v>
      </c>
      <c r="B102" s="499" t="e">
        <f>VLOOKUP(A102,počty!$W$6:$FA$100,45,0)</f>
        <v>#N/A</v>
      </c>
      <c r="C102" s="121" t="e">
        <f>VLOOKUP(A102,počty!$W$6:$FA$100,23,0)</f>
        <v>#N/A</v>
      </c>
      <c r="D102" s="80" t="e">
        <f>VLOOKUP(A102,počty!$W$6:$FA$100,17,0)</f>
        <v>#N/A</v>
      </c>
      <c r="E102" s="81" t="e">
        <f>VLOOKUP(A102,počty!$W$6:$FA$100,20,0)</f>
        <v>#N/A</v>
      </c>
      <c r="F102" s="124" t="e">
        <f>VLOOKUP(A102,počty!$W$6:$FA$100,24,0)</f>
        <v>#N/A</v>
      </c>
      <c r="G102" s="83" t="e">
        <f>VLOOKUP(A102,počty!$W$6:$FA$100,25,0)</f>
        <v>#N/A</v>
      </c>
      <c r="H102" s="84" t="e">
        <f>VLOOKUP(A102,počty!$W$6:$FA$100,26,0)</f>
        <v>#N/A</v>
      </c>
      <c r="I102" s="84" t="e">
        <f>VLOOKUP(A102,počty!$W$6:$FA$100,27,0)</f>
        <v>#N/A</v>
      </c>
      <c r="J102" s="84" t="e">
        <f>VLOOKUP(A102,počty!$W$6:$FA$100,28,0)</f>
        <v>#N/A</v>
      </c>
      <c r="K102" s="85" t="e">
        <f>VLOOKUP(A102,počty!$W$6:$FA$100,29,0)</f>
        <v>#N/A</v>
      </c>
      <c r="L102" s="82" t="e">
        <f>VLOOKUP(A102,počty!$W$6:$FA$100,30,0)</f>
        <v>#N/A</v>
      </c>
      <c r="M102" s="82" t="e">
        <f>VLOOKUP(A102,počty!$W$6:$FA$100,31,0)</f>
        <v>#N/A</v>
      </c>
      <c r="N102" s="82" t="e">
        <f>VLOOKUP(A102,počty!$W$6:$FA$100,32,0)</f>
        <v>#N/A</v>
      </c>
      <c r="O102" s="92" t="e">
        <f>VLOOKUP(A102,počty!$W$6:$FA$100,33,0)</f>
        <v>#N/A</v>
      </c>
      <c r="P102" s="497" t="e">
        <f>VLOOKUP(A102,počty!$W$6:$FA$100,44,0)</f>
        <v>#N/A</v>
      </c>
      <c r="Q102" s="126" t="e">
        <f>VLOOKUP(A102,počty!$W$6:$FA$100,47,0)</f>
        <v>#N/A</v>
      </c>
    </row>
    <row r="103" spans="1:17" ht="13.5" customHeight="1" thickBot="1">
      <c r="A103" s="514"/>
      <c r="B103" s="500"/>
      <c r="C103" s="122"/>
      <c r="D103" s="86" t="e">
        <f>VLOOKUP(A102,počty!$W$6:$FA$100,18,0)</f>
        <v>#N/A</v>
      </c>
      <c r="E103" s="87" t="e">
        <f>VLOOKUP(A102,počty!$W$6:$FA$100,19,0)</f>
        <v>#N/A</v>
      </c>
      <c r="F103" s="125" t="e">
        <f>VLOOKUP(A102,počty!$W$6:$FA$100,34,0)</f>
        <v>#N/A</v>
      </c>
      <c r="G103" s="89" t="e">
        <f>VLOOKUP(A102,počty!$W$6:$FA$100,35,0)</f>
        <v>#N/A</v>
      </c>
      <c r="H103" s="90" t="e">
        <f>VLOOKUP(A102,počty!$W$6:$FA$100,36,0)</f>
        <v>#N/A</v>
      </c>
      <c r="I103" s="90" t="e">
        <f>VLOOKUP(A102,počty!$W$6:$FA$100,37,0)</f>
        <v>#N/A</v>
      </c>
      <c r="J103" s="90" t="e">
        <f>VLOOKUP(A102,počty!$W$6:$FA$100,38,0)</f>
        <v>#N/A</v>
      </c>
      <c r="K103" s="91" t="e">
        <f>VLOOKUP(A102,počty!$W$6:$FA$100,39,0)</f>
        <v>#N/A</v>
      </c>
      <c r="L103" s="88" t="e">
        <f>VLOOKUP(A102,počty!$W$6:$FA$100,40,0)</f>
        <v>#N/A</v>
      </c>
      <c r="M103" s="88" t="e">
        <f>VLOOKUP(A102,počty!$W$6:$FA$100,41,0)</f>
        <v>#N/A</v>
      </c>
      <c r="N103" s="88" t="e">
        <f>VLOOKUP(A102,počty!$W$6:$FA$100,42,0)</f>
        <v>#N/A</v>
      </c>
      <c r="O103" s="93" t="e">
        <f>VLOOKUP(A102,počty!$W$6:$FA$100,43,0)</f>
        <v>#N/A</v>
      </c>
      <c r="P103" s="498"/>
      <c r="Q103" s="127" t="e">
        <f>VLOOKUP(A102,počty!$W$6:$FA$100,46,0)</f>
        <v>#N/A</v>
      </c>
    </row>
    <row r="104" spans="1:17" ht="13.5" customHeight="1">
      <c r="A104" s="513">
        <v>47</v>
      </c>
      <c r="B104" s="499" t="e">
        <f>VLOOKUP(A104,počty!$W$6:$FA$100,45,0)</f>
        <v>#N/A</v>
      </c>
      <c r="C104" s="121" t="e">
        <f>VLOOKUP(A104,počty!$W$6:$FA$100,23,0)</f>
        <v>#N/A</v>
      </c>
      <c r="D104" s="80" t="e">
        <f>VLOOKUP(A104,počty!$W$6:$FA$100,17,0)</f>
        <v>#N/A</v>
      </c>
      <c r="E104" s="81" t="e">
        <f>VLOOKUP(A104,počty!$W$6:$FA$100,20,0)</f>
        <v>#N/A</v>
      </c>
      <c r="F104" s="124" t="e">
        <f>VLOOKUP(A104,počty!$W$6:$FA$100,24,0)</f>
        <v>#N/A</v>
      </c>
      <c r="G104" s="83" t="e">
        <f>VLOOKUP(A104,počty!$W$6:$FA$100,25,0)</f>
        <v>#N/A</v>
      </c>
      <c r="H104" s="84" t="e">
        <f>VLOOKUP(A104,počty!$W$6:$FA$100,26,0)</f>
        <v>#N/A</v>
      </c>
      <c r="I104" s="84" t="e">
        <f>VLOOKUP(A104,počty!$W$6:$FA$100,27,0)</f>
        <v>#N/A</v>
      </c>
      <c r="J104" s="84" t="e">
        <f>VLOOKUP(A104,počty!$W$6:$FA$100,28,0)</f>
        <v>#N/A</v>
      </c>
      <c r="K104" s="85" t="e">
        <f>VLOOKUP(A104,počty!$W$6:$FA$100,29,0)</f>
        <v>#N/A</v>
      </c>
      <c r="L104" s="82" t="e">
        <f>VLOOKUP(A104,počty!$W$6:$FA$100,30,0)</f>
        <v>#N/A</v>
      </c>
      <c r="M104" s="82" t="e">
        <f>VLOOKUP(A104,počty!$W$6:$FA$100,31,0)</f>
        <v>#N/A</v>
      </c>
      <c r="N104" s="82" t="e">
        <f>VLOOKUP(A104,počty!$W$6:$FA$100,32,0)</f>
        <v>#N/A</v>
      </c>
      <c r="O104" s="92" t="e">
        <f>VLOOKUP(A104,počty!$W$6:$FA$100,33,0)</f>
        <v>#N/A</v>
      </c>
      <c r="P104" s="497" t="e">
        <f>VLOOKUP(A104,počty!$W$6:$FA$100,44,0)</f>
        <v>#N/A</v>
      </c>
      <c r="Q104" s="126" t="e">
        <f>VLOOKUP(A104,počty!$W$6:$FA$100,47,0)</f>
        <v>#N/A</v>
      </c>
    </row>
    <row r="105" spans="1:17" ht="13.5" customHeight="1" thickBot="1">
      <c r="A105" s="514"/>
      <c r="B105" s="500"/>
      <c r="C105" s="122"/>
      <c r="D105" s="86" t="e">
        <f>VLOOKUP(A104,počty!$W$6:$FA$100,18,0)</f>
        <v>#N/A</v>
      </c>
      <c r="E105" s="87" t="e">
        <f>VLOOKUP(A104,počty!$W$6:$FA$100,19,0)</f>
        <v>#N/A</v>
      </c>
      <c r="F105" s="125" t="e">
        <f>VLOOKUP(A104,počty!$W$6:$FA$100,34,0)</f>
        <v>#N/A</v>
      </c>
      <c r="G105" s="89" t="e">
        <f>VLOOKUP(A104,počty!$W$6:$FA$100,35,0)</f>
        <v>#N/A</v>
      </c>
      <c r="H105" s="90" t="e">
        <f>VLOOKUP(A104,počty!$W$6:$FA$100,36,0)</f>
        <v>#N/A</v>
      </c>
      <c r="I105" s="90" t="e">
        <f>VLOOKUP(A104,počty!$W$6:$FA$100,37,0)</f>
        <v>#N/A</v>
      </c>
      <c r="J105" s="90" t="e">
        <f>VLOOKUP(A104,počty!$W$6:$FA$100,38,0)</f>
        <v>#N/A</v>
      </c>
      <c r="K105" s="91" t="e">
        <f>VLOOKUP(A104,počty!$W$6:$FA$100,39,0)</f>
        <v>#N/A</v>
      </c>
      <c r="L105" s="88" t="e">
        <f>VLOOKUP(A104,počty!$W$6:$FA$100,40,0)</f>
        <v>#N/A</v>
      </c>
      <c r="M105" s="88" t="e">
        <f>VLOOKUP(A104,počty!$W$6:$FA$100,41,0)</f>
        <v>#N/A</v>
      </c>
      <c r="N105" s="88" t="e">
        <f>VLOOKUP(A104,počty!$W$6:$FA$100,42,0)</f>
        <v>#N/A</v>
      </c>
      <c r="O105" s="93" t="e">
        <f>VLOOKUP(A104,počty!$W$6:$FA$100,43,0)</f>
        <v>#N/A</v>
      </c>
      <c r="P105" s="498"/>
      <c r="Q105" s="127" t="e">
        <f>VLOOKUP(A104,počty!$W$6:$FA$100,46,0)</f>
        <v>#N/A</v>
      </c>
    </row>
    <row r="106" spans="1:17" ht="13.5" customHeight="1">
      <c r="A106" s="513">
        <v>48</v>
      </c>
      <c r="B106" s="499" t="e">
        <f>VLOOKUP(A106,počty!$W$6:$FA$100,45,0)</f>
        <v>#N/A</v>
      </c>
      <c r="C106" s="121" t="e">
        <f>VLOOKUP(A106,počty!$W$6:$FA$100,23,0)</f>
        <v>#N/A</v>
      </c>
      <c r="D106" s="80" t="e">
        <f>VLOOKUP(A106,počty!$W$6:$FA$100,17,0)</f>
        <v>#N/A</v>
      </c>
      <c r="E106" s="81" t="e">
        <f>VLOOKUP(A106,počty!$W$6:$FA$100,20,0)</f>
        <v>#N/A</v>
      </c>
      <c r="F106" s="124" t="e">
        <f>VLOOKUP(A106,počty!$W$6:$FA$100,24,0)</f>
        <v>#N/A</v>
      </c>
      <c r="G106" s="83" t="e">
        <f>VLOOKUP(A106,počty!$W$6:$FA$100,25,0)</f>
        <v>#N/A</v>
      </c>
      <c r="H106" s="84" t="e">
        <f>VLOOKUP(A106,počty!$W$6:$FA$100,26,0)</f>
        <v>#N/A</v>
      </c>
      <c r="I106" s="84" t="e">
        <f>VLOOKUP(A106,počty!$W$6:$FA$100,27,0)</f>
        <v>#N/A</v>
      </c>
      <c r="J106" s="84" t="e">
        <f>VLOOKUP(A106,počty!$W$6:$FA$100,28,0)</f>
        <v>#N/A</v>
      </c>
      <c r="K106" s="85" t="e">
        <f>VLOOKUP(A106,počty!$W$6:$FA$100,29,0)</f>
        <v>#N/A</v>
      </c>
      <c r="L106" s="82" t="e">
        <f>VLOOKUP(A106,počty!$W$6:$FA$100,30,0)</f>
        <v>#N/A</v>
      </c>
      <c r="M106" s="82" t="e">
        <f>VLOOKUP(A106,počty!$W$6:$FA$100,31,0)</f>
        <v>#N/A</v>
      </c>
      <c r="N106" s="82" t="e">
        <f>VLOOKUP(A106,počty!$W$6:$FA$100,32,0)</f>
        <v>#N/A</v>
      </c>
      <c r="O106" s="92" t="e">
        <f>VLOOKUP(A106,počty!$W$6:$FA$100,33,0)</f>
        <v>#N/A</v>
      </c>
      <c r="P106" s="497" t="e">
        <f>VLOOKUP(A106,počty!$W$6:$FA$100,44,0)</f>
        <v>#N/A</v>
      </c>
      <c r="Q106" s="126" t="e">
        <f>VLOOKUP(A106,počty!$W$6:$FA$100,47,0)</f>
        <v>#N/A</v>
      </c>
    </row>
    <row r="107" spans="1:17" ht="13.5" customHeight="1" thickBot="1">
      <c r="A107" s="514"/>
      <c r="B107" s="500"/>
      <c r="C107" s="122"/>
      <c r="D107" s="86" t="e">
        <f>VLOOKUP(A106,počty!$W$6:$FA$100,18,0)</f>
        <v>#N/A</v>
      </c>
      <c r="E107" s="87" t="e">
        <f>VLOOKUP(A106,počty!$W$6:$FA$100,19,0)</f>
        <v>#N/A</v>
      </c>
      <c r="F107" s="125" t="e">
        <f>VLOOKUP(A106,počty!$W$6:$FA$100,34,0)</f>
        <v>#N/A</v>
      </c>
      <c r="G107" s="89" t="e">
        <f>VLOOKUP(A106,počty!$W$6:$FA$100,35,0)</f>
        <v>#N/A</v>
      </c>
      <c r="H107" s="90" t="e">
        <f>VLOOKUP(A106,počty!$W$6:$FA$100,36,0)</f>
        <v>#N/A</v>
      </c>
      <c r="I107" s="90" t="e">
        <f>VLOOKUP(A106,počty!$W$6:$FA$100,37,0)</f>
        <v>#N/A</v>
      </c>
      <c r="J107" s="90" t="e">
        <f>VLOOKUP(A106,počty!$W$6:$FA$100,38,0)</f>
        <v>#N/A</v>
      </c>
      <c r="K107" s="91" t="e">
        <f>VLOOKUP(A106,počty!$W$6:$FA$100,39,0)</f>
        <v>#N/A</v>
      </c>
      <c r="L107" s="88" t="e">
        <f>VLOOKUP(A106,počty!$W$6:$FA$100,40,0)</f>
        <v>#N/A</v>
      </c>
      <c r="M107" s="88" t="e">
        <f>VLOOKUP(A106,počty!$W$6:$FA$100,41,0)</f>
        <v>#N/A</v>
      </c>
      <c r="N107" s="88" t="e">
        <f>VLOOKUP(A106,počty!$W$6:$FA$100,42,0)</f>
        <v>#N/A</v>
      </c>
      <c r="O107" s="93" t="e">
        <f>VLOOKUP(A106,počty!$W$6:$FA$100,43,0)</f>
        <v>#N/A</v>
      </c>
      <c r="P107" s="498"/>
      <c r="Q107" s="127" t="e">
        <f>VLOOKUP(A106,počty!$W$6:$FA$100,46,0)</f>
        <v>#N/A</v>
      </c>
    </row>
    <row r="108" spans="1:17" ht="13.5" customHeight="1">
      <c r="A108" s="513">
        <v>49</v>
      </c>
      <c r="B108" s="499" t="e">
        <f>VLOOKUP(A108,počty!$W$6:$FA$100,45,0)</f>
        <v>#N/A</v>
      </c>
      <c r="C108" s="121" t="e">
        <f>VLOOKUP(A108,počty!$W$6:$FA$100,23,0)</f>
        <v>#N/A</v>
      </c>
      <c r="D108" s="80" t="e">
        <f>VLOOKUP(A108,počty!$W$6:$FA$100,17,0)</f>
        <v>#N/A</v>
      </c>
      <c r="E108" s="81" t="e">
        <f>VLOOKUP(A108,počty!$W$6:$FA$100,20,0)</f>
        <v>#N/A</v>
      </c>
      <c r="F108" s="124" t="e">
        <f>VLOOKUP(A108,počty!$W$6:$FA$100,24,0)</f>
        <v>#N/A</v>
      </c>
      <c r="G108" s="83" t="e">
        <f>VLOOKUP(A108,počty!$W$6:$FA$100,25,0)</f>
        <v>#N/A</v>
      </c>
      <c r="H108" s="84" t="e">
        <f>VLOOKUP(A108,počty!$W$6:$FA$100,26,0)</f>
        <v>#N/A</v>
      </c>
      <c r="I108" s="84" t="e">
        <f>VLOOKUP(A108,počty!$W$6:$FA$100,27,0)</f>
        <v>#N/A</v>
      </c>
      <c r="J108" s="84" t="e">
        <f>VLOOKUP(A108,počty!$W$6:$FA$100,28,0)</f>
        <v>#N/A</v>
      </c>
      <c r="K108" s="85" t="e">
        <f>VLOOKUP(A108,počty!$W$6:$FA$100,29,0)</f>
        <v>#N/A</v>
      </c>
      <c r="L108" s="82" t="e">
        <f>VLOOKUP(A108,počty!$W$6:$FA$100,30,0)</f>
        <v>#N/A</v>
      </c>
      <c r="M108" s="82" t="e">
        <f>VLOOKUP(A108,počty!$W$6:$FA$100,31,0)</f>
        <v>#N/A</v>
      </c>
      <c r="N108" s="82" t="e">
        <f>VLOOKUP(A108,počty!$W$6:$FA$100,32,0)</f>
        <v>#N/A</v>
      </c>
      <c r="O108" s="92" t="e">
        <f>VLOOKUP(A108,počty!$W$6:$FA$100,33,0)</f>
        <v>#N/A</v>
      </c>
      <c r="P108" s="497" t="e">
        <f>VLOOKUP(A108,počty!$W$6:$FA$100,44,0)</f>
        <v>#N/A</v>
      </c>
      <c r="Q108" s="126" t="e">
        <f>VLOOKUP(A108,počty!$W$6:$FA$100,47,0)</f>
        <v>#N/A</v>
      </c>
    </row>
    <row r="109" spans="1:17" ht="13.5" customHeight="1" thickBot="1">
      <c r="A109" s="514"/>
      <c r="B109" s="500"/>
      <c r="C109" s="122"/>
      <c r="D109" s="86" t="e">
        <f>VLOOKUP(A108,počty!$W$6:$FA$100,18,0)</f>
        <v>#N/A</v>
      </c>
      <c r="E109" s="87" t="e">
        <f>VLOOKUP(A108,počty!$W$6:$FA$100,19,0)</f>
        <v>#N/A</v>
      </c>
      <c r="F109" s="125" t="e">
        <f>VLOOKUP(A108,počty!$W$6:$FA$100,34,0)</f>
        <v>#N/A</v>
      </c>
      <c r="G109" s="89" t="e">
        <f>VLOOKUP(A108,počty!$W$6:$FA$100,35,0)</f>
        <v>#N/A</v>
      </c>
      <c r="H109" s="90" t="e">
        <f>VLOOKUP(A108,počty!$W$6:$FA$100,36,0)</f>
        <v>#N/A</v>
      </c>
      <c r="I109" s="90" t="e">
        <f>VLOOKUP(A108,počty!$W$6:$FA$100,37,0)</f>
        <v>#N/A</v>
      </c>
      <c r="J109" s="90" t="e">
        <f>VLOOKUP(A108,počty!$W$6:$FA$100,38,0)</f>
        <v>#N/A</v>
      </c>
      <c r="K109" s="91" t="e">
        <f>VLOOKUP(A108,počty!$W$6:$FA$100,39,0)</f>
        <v>#N/A</v>
      </c>
      <c r="L109" s="88" t="e">
        <f>VLOOKUP(A108,počty!$W$6:$FA$100,40,0)</f>
        <v>#N/A</v>
      </c>
      <c r="M109" s="88" t="e">
        <f>VLOOKUP(A108,počty!$W$6:$FA$100,41,0)</f>
        <v>#N/A</v>
      </c>
      <c r="N109" s="88" t="e">
        <f>VLOOKUP(A108,počty!$W$6:$FA$100,42,0)</f>
        <v>#N/A</v>
      </c>
      <c r="O109" s="93" t="e">
        <f>VLOOKUP(A108,počty!$W$6:$FA$100,43,0)</f>
        <v>#N/A</v>
      </c>
      <c r="P109" s="498"/>
      <c r="Q109" s="127" t="e">
        <f>VLOOKUP(A108,počty!$W$6:$FA$100,46,0)</f>
        <v>#N/A</v>
      </c>
    </row>
    <row r="110" spans="1:17" ht="13.5" customHeight="1">
      <c r="A110" s="513">
        <v>50</v>
      </c>
      <c r="B110" s="499" t="e">
        <f>VLOOKUP(A110,počty!$W$6:$FA$100,45,0)</f>
        <v>#N/A</v>
      </c>
      <c r="C110" s="121" t="e">
        <f>VLOOKUP(A110,počty!$W$6:$FA$100,23,0)</f>
        <v>#N/A</v>
      </c>
      <c r="D110" s="80" t="e">
        <f>VLOOKUP(A110,počty!$W$6:$FA$100,17,0)</f>
        <v>#N/A</v>
      </c>
      <c r="E110" s="81" t="e">
        <f>VLOOKUP(A110,počty!$W$6:$FA$100,20,0)</f>
        <v>#N/A</v>
      </c>
      <c r="F110" s="124" t="e">
        <f>VLOOKUP(A110,počty!$W$6:$FA$100,24,0)</f>
        <v>#N/A</v>
      </c>
      <c r="G110" s="83" t="e">
        <f>VLOOKUP(A110,počty!$W$6:$FA$100,25,0)</f>
        <v>#N/A</v>
      </c>
      <c r="H110" s="84" t="e">
        <f>VLOOKUP(A110,počty!$W$6:$FA$100,26,0)</f>
        <v>#N/A</v>
      </c>
      <c r="I110" s="84" t="e">
        <f>VLOOKUP(A110,počty!$W$6:$FA$100,27,0)</f>
        <v>#N/A</v>
      </c>
      <c r="J110" s="84" t="e">
        <f>VLOOKUP(A110,počty!$W$6:$FA$100,28,0)</f>
        <v>#N/A</v>
      </c>
      <c r="K110" s="85" t="e">
        <f>VLOOKUP(A110,počty!$W$6:$FA$100,29,0)</f>
        <v>#N/A</v>
      </c>
      <c r="L110" s="82" t="e">
        <f>VLOOKUP(A110,počty!$W$6:$FA$100,30,0)</f>
        <v>#N/A</v>
      </c>
      <c r="M110" s="82" t="e">
        <f>VLOOKUP(A110,počty!$W$6:$FA$100,31,0)</f>
        <v>#N/A</v>
      </c>
      <c r="N110" s="82" t="e">
        <f>VLOOKUP(A110,počty!$W$6:$FA$100,32,0)</f>
        <v>#N/A</v>
      </c>
      <c r="O110" s="92" t="e">
        <f>VLOOKUP(A110,počty!$W$6:$FA$100,33,0)</f>
        <v>#N/A</v>
      </c>
      <c r="P110" s="497" t="e">
        <f>VLOOKUP(A110,počty!$W$6:$FA$100,44,0)</f>
        <v>#N/A</v>
      </c>
      <c r="Q110" s="126" t="e">
        <f>VLOOKUP(A110,počty!$W$6:$FA$100,47,0)</f>
        <v>#N/A</v>
      </c>
    </row>
    <row r="111" spans="1:17" ht="13.5" customHeight="1" thickBot="1">
      <c r="A111" s="514"/>
      <c r="B111" s="500"/>
      <c r="C111" s="122"/>
      <c r="D111" s="86" t="e">
        <f>VLOOKUP(A110,počty!$W$6:$FA$100,18,0)</f>
        <v>#N/A</v>
      </c>
      <c r="E111" s="87" t="e">
        <f>VLOOKUP(A110,počty!$W$6:$FA$100,19,0)</f>
        <v>#N/A</v>
      </c>
      <c r="F111" s="125" t="e">
        <f>VLOOKUP(A110,počty!$W$6:$FA$100,34,0)</f>
        <v>#N/A</v>
      </c>
      <c r="G111" s="89" t="e">
        <f>VLOOKUP(A110,počty!$W$6:$FA$100,35,0)</f>
        <v>#N/A</v>
      </c>
      <c r="H111" s="90" t="e">
        <f>VLOOKUP(A110,počty!$W$6:$FA$100,36,0)</f>
        <v>#N/A</v>
      </c>
      <c r="I111" s="90" t="e">
        <f>VLOOKUP(A110,počty!$W$6:$FA$100,37,0)</f>
        <v>#N/A</v>
      </c>
      <c r="J111" s="90" t="e">
        <f>VLOOKUP(A110,počty!$W$6:$FA$100,38,0)</f>
        <v>#N/A</v>
      </c>
      <c r="K111" s="91" t="e">
        <f>VLOOKUP(A110,počty!$W$6:$FA$100,39,0)</f>
        <v>#N/A</v>
      </c>
      <c r="L111" s="88" t="e">
        <f>VLOOKUP(A110,počty!$W$6:$FA$100,40,0)</f>
        <v>#N/A</v>
      </c>
      <c r="M111" s="88" t="e">
        <f>VLOOKUP(A110,počty!$W$6:$FA$100,41,0)</f>
        <v>#N/A</v>
      </c>
      <c r="N111" s="88" t="e">
        <f>VLOOKUP(A110,počty!$W$6:$FA$100,42,0)</f>
        <v>#N/A</v>
      </c>
      <c r="O111" s="93" t="e">
        <f>VLOOKUP(A110,počty!$W$6:$FA$100,43,0)</f>
        <v>#N/A</v>
      </c>
      <c r="P111" s="498"/>
      <c r="Q111" s="127" t="e">
        <f>VLOOKUP(A110,počty!$W$6:$FA$100,46,0)</f>
        <v>#N/A</v>
      </c>
    </row>
    <row r="112" spans="1:17" ht="13.5" customHeight="1">
      <c r="A112" s="513">
        <v>51</v>
      </c>
      <c r="B112" s="499" t="e">
        <f>VLOOKUP(A112,počty!$W$6:$FA$100,45,0)</f>
        <v>#N/A</v>
      </c>
      <c r="C112" s="121" t="e">
        <f>VLOOKUP(A112,počty!$W$6:$FA$100,23,0)</f>
        <v>#N/A</v>
      </c>
      <c r="D112" s="80" t="e">
        <f>VLOOKUP(A112,počty!$W$6:$FA$100,17,0)</f>
        <v>#N/A</v>
      </c>
      <c r="E112" s="81" t="e">
        <f>VLOOKUP(A112,počty!$W$6:$FA$100,20,0)</f>
        <v>#N/A</v>
      </c>
      <c r="F112" s="124" t="e">
        <f>VLOOKUP(A112,počty!$W$6:$FA$100,24,0)</f>
        <v>#N/A</v>
      </c>
      <c r="G112" s="83" t="e">
        <f>VLOOKUP(A112,počty!$W$6:$FA$100,25,0)</f>
        <v>#N/A</v>
      </c>
      <c r="H112" s="84" t="e">
        <f>VLOOKUP(A112,počty!$W$6:$FA$100,26,0)</f>
        <v>#N/A</v>
      </c>
      <c r="I112" s="84" t="e">
        <f>VLOOKUP(A112,počty!$W$6:$FA$100,27,0)</f>
        <v>#N/A</v>
      </c>
      <c r="J112" s="84" t="e">
        <f>VLOOKUP(A112,počty!$W$6:$FA$100,28,0)</f>
        <v>#N/A</v>
      </c>
      <c r="K112" s="85" t="e">
        <f>VLOOKUP(A112,počty!$W$6:$FA$100,29,0)</f>
        <v>#N/A</v>
      </c>
      <c r="L112" s="82" t="e">
        <f>VLOOKUP(A112,počty!$W$6:$FA$100,30,0)</f>
        <v>#N/A</v>
      </c>
      <c r="M112" s="82" t="e">
        <f>VLOOKUP(A112,počty!$W$6:$FA$100,31,0)</f>
        <v>#N/A</v>
      </c>
      <c r="N112" s="82" t="e">
        <f>VLOOKUP(A112,počty!$W$6:$FA$100,32,0)</f>
        <v>#N/A</v>
      </c>
      <c r="O112" s="92" t="e">
        <f>VLOOKUP(A112,počty!$W$6:$FA$100,33,0)</f>
        <v>#N/A</v>
      </c>
      <c r="P112" s="497" t="e">
        <f>VLOOKUP(A112,počty!$W$6:$FA$100,44,0)</f>
        <v>#N/A</v>
      </c>
      <c r="Q112" s="126" t="e">
        <f>VLOOKUP(A112,počty!$W$6:$FA$100,47,0)</f>
        <v>#N/A</v>
      </c>
    </row>
    <row r="113" spans="1:17" ht="13.5" customHeight="1" thickBot="1">
      <c r="A113" s="514"/>
      <c r="B113" s="500"/>
      <c r="C113" s="122"/>
      <c r="D113" s="86" t="e">
        <f>VLOOKUP(A112,počty!$W$6:$FA$100,18,0)</f>
        <v>#N/A</v>
      </c>
      <c r="E113" s="87" t="e">
        <f>VLOOKUP(A112,počty!$W$6:$FA$100,19,0)</f>
        <v>#N/A</v>
      </c>
      <c r="F113" s="125" t="e">
        <f>VLOOKUP(A112,počty!$W$6:$FA$100,34,0)</f>
        <v>#N/A</v>
      </c>
      <c r="G113" s="89" t="e">
        <f>VLOOKUP(A112,počty!$W$6:$FA$100,35,0)</f>
        <v>#N/A</v>
      </c>
      <c r="H113" s="90" t="e">
        <f>VLOOKUP(A112,počty!$W$6:$FA$100,36,0)</f>
        <v>#N/A</v>
      </c>
      <c r="I113" s="90" t="e">
        <f>VLOOKUP(A112,počty!$W$6:$FA$100,37,0)</f>
        <v>#N/A</v>
      </c>
      <c r="J113" s="90" t="e">
        <f>VLOOKUP(A112,počty!$W$6:$FA$100,38,0)</f>
        <v>#N/A</v>
      </c>
      <c r="K113" s="91" t="e">
        <f>VLOOKUP(A112,počty!$W$6:$FA$100,39,0)</f>
        <v>#N/A</v>
      </c>
      <c r="L113" s="88" t="e">
        <f>VLOOKUP(A112,počty!$W$6:$FA$100,40,0)</f>
        <v>#N/A</v>
      </c>
      <c r="M113" s="88" t="e">
        <f>VLOOKUP(A112,počty!$W$6:$FA$100,41,0)</f>
        <v>#N/A</v>
      </c>
      <c r="N113" s="88" t="e">
        <f>VLOOKUP(A112,počty!$W$6:$FA$100,42,0)</f>
        <v>#N/A</v>
      </c>
      <c r="O113" s="93" t="e">
        <f>VLOOKUP(A112,počty!$W$6:$FA$100,43,0)</f>
        <v>#N/A</v>
      </c>
      <c r="P113" s="498"/>
      <c r="Q113" s="127" t="e">
        <f>VLOOKUP(A112,počty!$W$6:$FA$100,46,0)</f>
        <v>#N/A</v>
      </c>
    </row>
    <row r="114" spans="1:17" ht="13.5" customHeight="1">
      <c r="A114" s="513">
        <v>52</v>
      </c>
      <c r="B114" s="499" t="e">
        <f>VLOOKUP(A114,počty!$W$6:$FA$100,45,0)</f>
        <v>#N/A</v>
      </c>
      <c r="C114" s="121" t="e">
        <f>VLOOKUP(A114,počty!$W$6:$FA$100,23,0)</f>
        <v>#N/A</v>
      </c>
      <c r="D114" s="80" t="e">
        <f>VLOOKUP(A114,počty!$W$6:$FA$100,17,0)</f>
        <v>#N/A</v>
      </c>
      <c r="E114" s="81" t="e">
        <f>VLOOKUP(A114,počty!$W$6:$FA$100,20,0)</f>
        <v>#N/A</v>
      </c>
      <c r="F114" s="124" t="e">
        <f>VLOOKUP(A114,počty!$W$6:$FA$100,24,0)</f>
        <v>#N/A</v>
      </c>
      <c r="G114" s="83" t="e">
        <f>VLOOKUP(A114,počty!$W$6:$FA$100,25,0)</f>
        <v>#N/A</v>
      </c>
      <c r="H114" s="84" t="e">
        <f>VLOOKUP(A114,počty!$W$6:$FA$100,26,0)</f>
        <v>#N/A</v>
      </c>
      <c r="I114" s="84" t="e">
        <f>VLOOKUP(A114,počty!$W$6:$FA$100,27,0)</f>
        <v>#N/A</v>
      </c>
      <c r="J114" s="84" t="e">
        <f>VLOOKUP(A114,počty!$W$6:$FA$100,28,0)</f>
        <v>#N/A</v>
      </c>
      <c r="K114" s="85" t="e">
        <f>VLOOKUP(A114,počty!$W$6:$FA$100,29,0)</f>
        <v>#N/A</v>
      </c>
      <c r="L114" s="82" t="e">
        <f>VLOOKUP(A114,počty!$W$6:$FA$100,30,0)</f>
        <v>#N/A</v>
      </c>
      <c r="M114" s="82" t="e">
        <f>VLOOKUP(A114,počty!$W$6:$FA$100,31,0)</f>
        <v>#N/A</v>
      </c>
      <c r="N114" s="82" t="e">
        <f>VLOOKUP(A114,počty!$W$6:$FA$100,32,0)</f>
        <v>#N/A</v>
      </c>
      <c r="O114" s="92" t="e">
        <f>VLOOKUP(A114,počty!$W$6:$FA$100,33,0)</f>
        <v>#N/A</v>
      </c>
      <c r="P114" s="497" t="e">
        <f>VLOOKUP(A114,počty!$W$6:$FA$100,44,0)</f>
        <v>#N/A</v>
      </c>
      <c r="Q114" s="126" t="e">
        <f>VLOOKUP(A114,počty!$W$6:$FA$100,47,0)</f>
        <v>#N/A</v>
      </c>
    </row>
    <row r="115" spans="1:17" ht="13.5" customHeight="1" thickBot="1">
      <c r="A115" s="514"/>
      <c r="B115" s="500"/>
      <c r="C115" s="122"/>
      <c r="D115" s="86" t="e">
        <f>VLOOKUP(A114,počty!$W$6:$FA$100,18,0)</f>
        <v>#N/A</v>
      </c>
      <c r="E115" s="87" t="e">
        <f>VLOOKUP(A114,počty!$W$6:$FA$100,19,0)</f>
        <v>#N/A</v>
      </c>
      <c r="F115" s="125" t="e">
        <f>VLOOKUP(A114,počty!$W$6:$FA$100,34,0)</f>
        <v>#N/A</v>
      </c>
      <c r="G115" s="89" t="e">
        <f>VLOOKUP(A114,počty!$W$6:$FA$100,35,0)</f>
        <v>#N/A</v>
      </c>
      <c r="H115" s="90" t="e">
        <f>VLOOKUP(A114,počty!$W$6:$FA$100,36,0)</f>
        <v>#N/A</v>
      </c>
      <c r="I115" s="90" t="e">
        <f>VLOOKUP(A114,počty!$W$6:$FA$100,37,0)</f>
        <v>#N/A</v>
      </c>
      <c r="J115" s="90" t="e">
        <f>VLOOKUP(A114,počty!$W$6:$FA$100,38,0)</f>
        <v>#N/A</v>
      </c>
      <c r="K115" s="91" t="e">
        <f>VLOOKUP(A114,počty!$W$6:$FA$100,39,0)</f>
        <v>#N/A</v>
      </c>
      <c r="L115" s="88" t="e">
        <f>VLOOKUP(A114,počty!$W$6:$FA$100,40,0)</f>
        <v>#N/A</v>
      </c>
      <c r="M115" s="88" t="e">
        <f>VLOOKUP(A114,počty!$W$6:$FA$100,41,0)</f>
        <v>#N/A</v>
      </c>
      <c r="N115" s="88" t="e">
        <f>VLOOKUP(A114,počty!$W$6:$FA$100,42,0)</f>
        <v>#N/A</v>
      </c>
      <c r="O115" s="93" t="e">
        <f>VLOOKUP(A114,počty!$W$6:$FA$100,43,0)</f>
        <v>#N/A</v>
      </c>
      <c r="P115" s="498"/>
      <c r="Q115" s="127" t="e">
        <f>VLOOKUP(A114,počty!$W$6:$FA$100,46,0)</f>
        <v>#N/A</v>
      </c>
    </row>
    <row r="116" spans="1:17" ht="13.5" customHeight="1">
      <c r="A116" s="513">
        <v>53</v>
      </c>
      <c r="B116" s="499" t="e">
        <f>VLOOKUP(A116,počty!$W$6:$FA$100,45,0)</f>
        <v>#N/A</v>
      </c>
      <c r="C116" s="121" t="e">
        <f>VLOOKUP(A116,počty!$W$6:$FA$100,23,0)</f>
        <v>#N/A</v>
      </c>
      <c r="D116" s="80" t="e">
        <f>VLOOKUP(A116,počty!$W$6:$FA$100,17,0)</f>
        <v>#N/A</v>
      </c>
      <c r="E116" s="81" t="e">
        <f>VLOOKUP(A116,počty!$W$6:$FA$100,20,0)</f>
        <v>#N/A</v>
      </c>
      <c r="F116" s="124" t="e">
        <f>VLOOKUP(A116,počty!$W$6:$FA$100,24,0)</f>
        <v>#N/A</v>
      </c>
      <c r="G116" s="83" t="e">
        <f>VLOOKUP(A116,počty!$W$6:$FA$100,25,0)</f>
        <v>#N/A</v>
      </c>
      <c r="H116" s="84" t="e">
        <f>VLOOKUP(A116,počty!$W$6:$FA$100,26,0)</f>
        <v>#N/A</v>
      </c>
      <c r="I116" s="84" t="e">
        <f>VLOOKUP(A116,počty!$W$6:$FA$100,27,0)</f>
        <v>#N/A</v>
      </c>
      <c r="J116" s="84" t="e">
        <f>VLOOKUP(A116,počty!$W$6:$FA$100,28,0)</f>
        <v>#N/A</v>
      </c>
      <c r="K116" s="85" t="e">
        <f>VLOOKUP(A116,počty!$W$6:$FA$100,29,0)</f>
        <v>#N/A</v>
      </c>
      <c r="L116" s="82" t="e">
        <f>VLOOKUP(A116,počty!$W$6:$FA$100,30,0)</f>
        <v>#N/A</v>
      </c>
      <c r="M116" s="82" t="e">
        <f>VLOOKUP(A116,počty!$W$6:$FA$100,31,0)</f>
        <v>#N/A</v>
      </c>
      <c r="N116" s="82" t="e">
        <f>VLOOKUP(A116,počty!$W$6:$FA$100,32,0)</f>
        <v>#N/A</v>
      </c>
      <c r="O116" s="92" t="e">
        <f>VLOOKUP(A116,počty!$W$6:$FA$100,33,0)</f>
        <v>#N/A</v>
      </c>
      <c r="P116" s="497" t="e">
        <f>VLOOKUP(A116,počty!$W$6:$FA$100,44,0)</f>
        <v>#N/A</v>
      </c>
      <c r="Q116" s="126" t="e">
        <f>VLOOKUP(A116,počty!$W$6:$FA$100,47,0)</f>
        <v>#N/A</v>
      </c>
    </row>
    <row r="117" spans="1:17" ht="13.5" customHeight="1" thickBot="1">
      <c r="A117" s="514"/>
      <c r="B117" s="500"/>
      <c r="C117" s="122"/>
      <c r="D117" s="86" t="e">
        <f>VLOOKUP(A116,počty!$W$6:$FA$100,18,0)</f>
        <v>#N/A</v>
      </c>
      <c r="E117" s="87" t="e">
        <f>VLOOKUP(A116,počty!$W$6:$FA$100,19,0)</f>
        <v>#N/A</v>
      </c>
      <c r="F117" s="125" t="e">
        <f>VLOOKUP(A116,počty!$W$6:$FA$100,34,0)</f>
        <v>#N/A</v>
      </c>
      <c r="G117" s="89" t="e">
        <f>VLOOKUP(A116,počty!$W$6:$FA$100,35,0)</f>
        <v>#N/A</v>
      </c>
      <c r="H117" s="90" t="e">
        <f>VLOOKUP(A116,počty!$W$6:$FA$100,36,0)</f>
        <v>#N/A</v>
      </c>
      <c r="I117" s="90" t="e">
        <f>VLOOKUP(A116,počty!$W$6:$FA$100,37,0)</f>
        <v>#N/A</v>
      </c>
      <c r="J117" s="90" t="e">
        <f>VLOOKUP(A116,počty!$W$6:$FA$100,38,0)</f>
        <v>#N/A</v>
      </c>
      <c r="K117" s="91" t="e">
        <f>VLOOKUP(A116,počty!$W$6:$FA$100,39,0)</f>
        <v>#N/A</v>
      </c>
      <c r="L117" s="88" t="e">
        <f>VLOOKUP(A116,počty!$W$6:$FA$100,40,0)</f>
        <v>#N/A</v>
      </c>
      <c r="M117" s="88" t="e">
        <f>VLOOKUP(A116,počty!$W$6:$FA$100,41,0)</f>
        <v>#N/A</v>
      </c>
      <c r="N117" s="88" t="e">
        <f>VLOOKUP(A116,počty!$W$6:$FA$100,42,0)</f>
        <v>#N/A</v>
      </c>
      <c r="O117" s="93" t="e">
        <f>VLOOKUP(A116,počty!$W$6:$FA$100,43,0)</f>
        <v>#N/A</v>
      </c>
      <c r="P117" s="498"/>
      <c r="Q117" s="127" t="e">
        <f>VLOOKUP(A116,počty!$W$6:$FA$100,46,0)</f>
        <v>#N/A</v>
      </c>
    </row>
    <row r="118" spans="1:17" ht="13.5" customHeight="1">
      <c r="A118" s="513">
        <v>54</v>
      </c>
      <c r="B118" s="499" t="e">
        <f>VLOOKUP(A118,počty!$W$6:$FA$100,45,0)</f>
        <v>#N/A</v>
      </c>
      <c r="C118" s="121" t="e">
        <f>VLOOKUP(A118,počty!$W$6:$FA$100,23,0)</f>
        <v>#N/A</v>
      </c>
      <c r="D118" s="80" t="e">
        <f>VLOOKUP(A118,počty!$W$6:$FA$100,17,0)</f>
        <v>#N/A</v>
      </c>
      <c r="E118" s="81" t="e">
        <f>VLOOKUP(A118,počty!$W$6:$FA$100,20,0)</f>
        <v>#N/A</v>
      </c>
      <c r="F118" s="124" t="e">
        <f>VLOOKUP(A118,počty!$W$6:$FA$100,24,0)</f>
        <v>#N/A</v>
      </c>
      <c r="G118" s="83" t="e">
        <f>VLOOKUP(A118,počty!$W$6:$FA$100,25,0)</f>
        <v>#N/A</v>
      </c>
      <c r="H118" s="84" t="e">
        <f>VLOOKUP(A118,počty!$W$6:$FA$100,26,0)</f>
        <v>#N/A</v>
      </c>
      <c r="I118" s="84" t="e">
        <f>VLOOKUP(A118,počty!$W$6:$FA$100,27,0)</f>
        <v>#N/A</v>
      </c>
      <c r="J118" s="84" t="e">
        <f>VLOOKUP(A118,počty!$W$6:$FA$100,28,0)</f>
        <v>#N/A</v>
      </c>
      <c r="K118" s="85" t="e">
        <f>VLOOKUP(A118,počty!$W$6:$FA$100,29,0)</f>
        <v>#N/A</v>
      </c>
      <c r="L118" s="82" t="e">
        <f>VLOOKUP(A118,počty!$W$6:$FA$100,30,0)</f>
        <v>#N/A</v>
      </c>
      <c r="M118" s="82" t="e">
        <f>VLOOKUP(A118,počty!$W$6:$FA$100,31,0)</f>
        <v>#N/A</v>
      </c>
      <c r="N118" s="82" t="e">
        <f>VLOOKUP(A118,počty!$W$6:$FA$100,32,0)</f>
        <v>#N/A</v>
      </c>
      <c r="O118" s="92" t="e">
        <f>VLOOKUP(A118,počty!$W$6:$FA$100,33,0)</f>
        <v>#N/A</v>
      </c>
      <c r="P118" s="497" t="e">
        <f>VLOOKUP(A118,počty!$W$6:$FA$100,44,0)</f>
        <v>#N/A</v>
      </c>
      <c r="Q118" s="126" t="e">
        <f>VLOOKUP(A118,počty!$W$6:$FA$100,47,0)</f>
        <v>#N/A</v>
      </c>
    </row>
    <row r="119" spans="1:17" ht="13.5" customHeight="1" thickBot="1">
      <c r="A119" s="514"/>
      <c r="B119" s="500"/>
      <c r="C119" s="122"/>
      <c r="D119" s="86" t="e">
        <f>VLOOKUP(A118,počty!$W$6:$FA$100,18,0)</f>
        <v>#N/A</v>
      </c>
      <c r="E119" s="87" t="e">
        <f>VLOOKUP(A118,počty!$W$6:$FA$100,19,0)</f>
        <v>#N/A</v>
      </c>
      <c r="F119" s="125" t="e">
        <f>VLOOKUP(A118,počty!$W$6:$FA$100,34,0)</f>
        <v>#N/A</v>
      </c>
      <c r="G119" s="89" t="e">
        <f>VLOOKUP(A118,počty!$W$6:$FA$100,35,0)</f>
        <v>#N/A</v>
      </c>
      <c r="H119" s="90" t="e">
        <f>VLOOKUP(A118,počty!$W$6:$FA$100,36,0)</f>
        <v>#N/A</v>
      </c>
      <c r="I119" s="90" t="e">
        <f>VLOOKUP(A118,počty!$W$6:$FA$100,37,0)</f>
        <v>#N/A</v>
      </c>
      <c r="J119" s="90" t="e">
        <f>VLOOKUP(A118,počty!$W$6:$FA$100,38,0)</f>
        <v>#N/A</v>
      </c>
      <c r="K119" s="91" t="e">
        <f>VLOOKUP(A118,počty!$W$6:$FA$100,39,0)</f>
        <v>#N/A</v>
      </c>
      <c r="L119" s="88" t="e">
        <f>VLOOKUP(A118,počty!$W$6:$FA$100,40,0)</f>
        <v>#N/A</v>
      </c>
      <c r="M119" s="88" t="e">
        <f>VLOOKUP(A118,počty!$W$6:$FA$100,41,0)</f>
        <v>#N/A</v>
      </c>
      <c r="N119" s="88" t="e">
        <f>VLOOKUP(A118,počty!$W$6:$FA$100,42,0)</f>
        <v>#N/A</v>
      </c>
      <c r="O119" s="93" t="e">
        <f>VLOOKUP(A118,počty!$W$6:$FA$100,43,0)</f>
        <v>#N/A</v>
      </c>
      <c r="P119" s="498"/>
      <c r="Q119" s="127" t="e">
        <f>VLOOKUP(A118,počty!$W$6:$FA$100,46,0)</f>
        <v>#N/A</v>
      </c>
    </row>
    <row r="120" spans="1:17" ht="13.5" customHeight="1">
      <c r="A120" s="513">
        <v>55</v>
      </c>
      <c r="B120" s="499" t="e">
        <f>VLOOKUP(A120,počty!$W$6:$FA$100,45,0)</f>
        <v>#N/A</v>
      </c>
      <c r="C120" s="121" t="e">
        <f>VLOOKUP(A120,počty!$W$6:$FA$100,23,0)</f>
        <v>#N/A</v>
      </c>
      <c r="D120" s="80" t="e">
        <f>VLOOKUP(A120,počty!$W$6:$FA$100,17,0)</f>
        <v>#N/A</v>
      </c>
      <c r="E120" s="81" t="e">
        <f>VLOOKUP(A120,počty!$W$6:$FA$100,20,0)</f>
        <v>#N/A</v>
      </c>
      <c r="F120" s="124" t="e">
        <f>VLOOKUP(A120,počty!$W$6:$FA$100,24,0)</f>
        <v>#N/A</v>
      </c>
      <c r="G120" s="83" t="e">
        <f>VLOOKUP(A120,počty!$W$6:$FA$100,25,0)</f>
        <v>#N/A</v>
      </c>
      <c r="H120" s="84" t="e">
        <f>VLOOKUP(A120,počty!$W$6:$FA$100,26,0)</f>
        <v>#N/A</v>
      </c>
      <c r="I120" s="84" t="e">
        <f>VLOOKUP(A120,počty!$W$6:$FA$100,27,0)</f>
        <v>#N/A</v>
      </c>
      <c r="J120" s="84" t="e">
        <f>VLOOKUP(A120,počty!$W$6:$FA$100,28,0)</f>
        <v>#N/A</v>
      </c>
      <c r="K120" s="85" t="e">
        <f>VLOOKUP(A120,počty!$W$6:$FA$100,29,0)</f>
        <v>#N/A</v>
      </c>
      <c r="L120" s="82" t="e">
        <f>VLOOKUP(A120,počty!$W$6:$FA$100,30,0)</f>
        <v>#N/A</v>
      </c>
      <c r="M120" s="82" t="e">
        <f>VLOOKUP(A120,počty!$W$6:$FA$100,31,0)</f>
        <v>#N/A</v>
      </c>
      <c r="N120" s="82" t="e">
        <f>VLOOKUP(A120,počty!$W$6:$FA$100,32,0)</f>
        <v>#N/A</v>
      </c>
      <c r="O120" s="92" t="e">
        <f>VLOOKUP(A120,počty!$W$6:$FA$100,33,0)</f>
        <v>#N/A</v>
      </c>
      <c r="P120" s="497" t="e">
        <f>VLOOKUP(A120,počty!$W$6:$FA$100,44,0)</f>
        <v>#N/A</v>
      </c>
      <c r="Q120" s="126" t="e">
        <f>VLOOKUP(A120,počty!$W$6:$FA$100,47,0)</f>
        <v>#N/A</v>
      </c>
    </row>
    <row r="121" spans="1:17" ht="13.5" customHeight="1" thickBot="1">
      <c r="A121" s="514"/>
      <c r="B121" s="500"/>
      <c r="C121" s="122"/>
      <c r="D121" s="86" t="e">
        <f>VLOOKUP(A120,počty!$W$6:$FA$100,18,0)</f>
        <v>#N/A</v>
      </c>
      <c r="E121" s="87" t="e">
        <f>VLOOKUP(A120,počty!$W$6:$FA$100,19,0)</f>
        <v>#N/A</v>
      </c>
      <c r="F121" s="125" t="e">
        <f>VLOOKUP(A120,počty!$W$6:$FA$100,34,0)</f>
        <v>#N/A</v>
      </c>
      <c r="G121" s="89" t="e">
        <f>VLOOKUP(A120,počty!$W$6:$FA$100,35,0)</f>
        <v>#N/A</v>
      </c>
      <c r="H121" s="90" t="e">
        <f>VLOOKUP(A120,počty!$W$6:$FA$100,36,0)</f>
        <v>#N/A</v>
      </c>
      <c r="I121" s="90" t="e">
        <f>VLOOKUP(A120,počty!$W$6:$FA$100,37,0)</f>
        <v>#N/A</v>
      </c>
      <c r="J121" s="90" t="e">
        <f>VLOOKUP(A120,počty!$W$6:$FA$100,38,0)</f>
        <v>#N/A</v>
      </c>
      <c r="K121" s="91" t="e">
        <f>VLOOKUP(A120,počty!$W$6:$FA$100,39,0)</f>
        <v>#N/A</v>
      </c>
      <c r="L121" s="88" t="e">
        <f>VLOOKUP(A120,počty!$W$6:$FA$100,40,0)</f>
        <v>#N/A</v>
      </c>
      <c r="M121" s="88" t="e">
        <f>VLOOKUP(A120,počty!$W$6:$FA$100,41,0)</f>
        <v>#N/A</v>
      </c>
      <c r="N121" s="88" t="e">
        <f>VLOOKUP(A120,počty!$W$6:$FA$100,42,0)</f>
        <v>#N/A</v>
      </c>
      <c r="O121" s="93" t="e">
        <f>VLOOKUP(A120,počty!$W$6:$FA$100,43,0)</f>
        <v>#N/A</v>
      </c>
      <c r="P121" s="498"/>
      <c r="Q121" s="127" t="e">
        <f>VLOOKUP(A120,počty!$W$6:$FA$100,46,0)</f>
        <v>#N/A</v>
      </c>
    </row>
    <row r="122" spans="1:17" ht="13.5" customHeight="1">
      <c r="A122" s="513">
        <v>56</v>
      </c>
      <c r="B122" s="499" t="e">
        <f>VLOOKUP(A122,počty!$W$6:$FA$100,45,0)</f>
        <v>#N/A</v>
      </c>
      <c r="C122" s="121" t="e">
        <f>VLOOKUP(A122,počty!$W$6:$FA$100,23,0)</f>
        <v>#N/A</v>
      </c>
      <c r="D122" s="80" t="e">
        <f>VLOOKUP(A122,počty!$W$6:$FA$100,17,0)</f>
        <v>#N/A</v>
      </c>
      <c r="E122" s="81" t="e">
        <f>VLOOKUP(A122,počty!$W$6:$FA$100,20,0)</f>
        <v>#N/A</v>
      </c>
      <c r="F122" s="124" t="e">
        <f>VLOOKUP(A122,počty!$W$6:$FA$100,24,0)</f>
        <v>#N/A</v>
      </c>
      <c r="G122" s="83" t="e">
        <f>VLOOKUP(A122,počty!$W$6:$FA$100,25,0)</f>
        <v>#N/A</v>
      </c>
      <c r="H122" s="84" t="e">
        <f>VLOOKUP(A122,počty!$W$6:$FA$100,26,0)</f>
        <v>#N/A</v>
      </c>
      <c r="I122" s="84" t="e">
        <f>VLOOKUP(A122,počty!$W$6:$FA$100,27,0)</f>
        <v>#N/A</v>
      </c>
      <c r="J122" s="84" t="e">
        <f>VLOOKUP(A122,počty!$W$6:$FA$100,28,0)</f>
        <v>#N/A</v>
      </c>
      <c r="K122" s="85" t="e">
        <f>VLOOKUP(A122,počty!$W$6:$FA$100,29,0)</f>
        <v>#N/A</v>
      </c>
      <c r="L122" s="82" t="e">
        <f>VLOOKUP(A122,počty!$W$6:$FA$100,30,0)</f>
        <v>#N/A</v>
      </c>
      <c r="M122" s="82" t="e">
        <f>VLOOKUP(A122,počty!$W$6:$FA$100,31,0)</f>
        <v>#N/A</v>
      </c>
      <c r="N122" s="82" t="e">
        <f>VLOOKUP(A122,počty!$W$6:$FA$100,32,0)</f>
        <v>#N/A</v>
      </c>
      <c r="O122" s="92" t="e">
        <f>VLOOKUP(A122,počty!$W$6:$FA$100,33,0)</f>
        <v>#N/A</v>
      </c>
      <c r="P122" s="497" t="e">
        <f>VLOOKUP(A122,počty!$W$6:$FA$100,44,0)</f>
        <v>#N/A</v>
      </c>
      <c r="Q122" s="126" t="e">
        <f>VLOOKUP(A122,počty!$W$6:$FA$100,47,0)</f>
        <v>#N/A</v>
      </c>
    </row>
    <row r="123" spans="1:17" ht="13.5" customHeight="1" thickBot="1">
      <c r="A123" s="514"/>
      <c r="B123" s="500"/>
      <c r="C123" s="122"/>
      <c r="D123" s="86" t="e">
        <f>VLOOKUP(A122,počty!$W$6:$FA$100,18,0)</f>
        <v>#N/A</v>
      </c>
      <c r="E123" s="87" t="e">
        <f>VLOOKUP(A122,počty!$W$6:$FA$100,19,0)</f>
        <v>#N/A</v>
      </c>
      <c r="F123" s="125" t="e">
        <f>VLOOKUP(A122,počty!$W$6:$FA$100,34,0)</f>
        <v>#N/A</v>
      </c>
      <c r="G123" s="89" t="e">
        <f>VLOOKUP(A122,počty!$W$6:$FA$100,35,0)</f>
        <v>#N/A</v>
      </c>
      <c r="H123" s="90" t="e">
        <f>VLOOKUP(A122,počty!$W$6:$FA$100,36,0)</f>
        <v>#N/A</v>
      </c>
      <c r="I123" s="90" t="e">
        <f>VLOOKUP(A122,počty!$W$6:$FA$100,37,0)</f>
        <v>#N/A</v>
      </c>
      <c r="J123" s="90" t="e">
        <f>VLOOKUP(A122,počty!$W$6:$FA$100,38,0)</f>
        <v>#N/A</v>
      </c>
      <c r="K123" s="91" t="e">
        <f>VLOOKUP(A122,počty!$W$6:$FA$100,39,0)</f>
        <v>#N/A</v>
      </c>
      <c r="L123" s="88" t="e">
        <f>VLOOKUP(A122,počty!$W$6:$FA$100,40,0)</f>
        <v>#N/A</v>
      </c>
      <c r="M123" s="88" t="e">
        <f>VLOOKUP(A122,počty!$W$6:$FA$100,41,0)</f>
        <v>#N/A</v>
      </c>
      <c r="N123" s="88" t="e">
        <f>VLOOKUP(A122,počty!$W$6:$FA$100,42,0)</f>
        <v>#N/A</v>
      </c>
      <c r="O123" s="93" t="e">
        <f>VLOOKUP(A122,počty!$W$6:$FA$100,43,0)</f>
        <v>#N/A</v>
      </c>
      <c r="P123" s="498"/>
      <c r="Q123" s="127" t="e">
        <f>VLOOKUP(A122,počty!$W$6:$FA$100,46,0)</f>
        <v>#N/A</v>
      </c>
    </row>
    <row r="124" spans="1:17" ht="13.5" customHeight="1">
      <c r="A124" s="513">
        <v>57</v>
      </c>
      <c r="B124" s="499" t="e">
        <f>VLOOKUP(A124,počty!$W$6:$FA$100,45,0)</f>
        <v>#N/A</v>
      </c>
      <c r="C124" s="121" t="e">
        <f>VLOOKUP(A124,počty!$W$6:$FA$100,23,0)</f>
        <v>#N/A</v>
      </c>
      <c r="D124" s="80" t="e">
        <f>VLOOKUP(A124,počty!$W$6:$FA$100,17,0)</f>
        <v>#N/A</v>
      </c>
      <c r="E124" s="81" t="e">
        <f>VLOOKUP(A124,počty!$W$6:$FA$100,20,0)</f>
        <v>#N/A</v>
      </c>
      <c r="F124" s="124" t="e">
        <f>VLOOKUP(A124,počty!$W$6:$FA$100,24,0)</f>
        <v>#N/A</v>
      </c>
      <c r="G124" s="83" t="e">
        <f>VLOOKUP(A124,počty!$W$6:$FA$100,25,0)</f>
        <v>#N/A</v>
      </c>
      <c r="H124" s="84" t="e">
        <f>VLOOKUP(A124,počty!$W$6:$FA$100,26,0)</f>
        <v>#N/A</v>
      </c>
      <c r="I124" s="84" t="e">
        <f>VLOOKUP(A124,počty!$W$6:$FA$100,27,0)</f>
        <v>#N/A</v>
      </c>
      <c r="J124" s="84" t="e">
        <f>VLOOKUP(A124,počty!$W$6:$FA$100,28,0)</f>
        <v>#N/A</v>
      </c>
      <c r="K124" s="85" t="e">
        <f>VLOOKUP(A124,počty!$W$6:$FA$100,29,0)</f>
        <v>#N/A</v>
      </c>
      <c r="L124" s="82" t="e">
        <f>VLOOKUP(A124,počty!$W$6:$FA$100,30,0)</f>
        <v>#N/A</v>
      </c>
      <c r="M124" s="82" t="e">
        <f>VLOOKUP(A124,počty!$W$6:$FA$100,31,0)</f>
        <v>#N/A</v>
      </c>
      <c r="N124" s="82" t="e">
        <f>VLOOKUP(A124,počty!$W$6:$FA$100,32,0)</f>
        <v>#N/A</v>
      </c>
      <c r="O124" s="92" t="e">
        <f>VLOOKUP(A124,počty!$W$6:$FA$100,33,0)</f>
        <v>#N/A</v>
      </c>
      <c r="P124" s="497" t="e">
        <f>VLOOKUP(A124,počty!$W$6:$FA$100,44,0)</f>
        <v>#N/A</v>
      </c>
      <c r="Q124" s="126" t="e">
        <f>VLOOKUP(A124,počty!$W$6:$FA$100,47,0)</f>
        <v>#N/A</v>
      </c>
    </row>
    <row r="125" spans="1:17" ht="13.5" customHeight="1" thickBot="1">
      <c r="A125" s="514"/>
      <c r="B125" s="500"/>
      <c r="C125" s="122"/>
      <c r="D125" s="86" t="e">
        <f>VLOOKUP(A124,počty!$W$6:$FA$100,18,0)</f>
        <v>#N/A</v>
      </c>
      <c r="E125" s="87" t="e">
        <f>VLOOKUP(A124,počty!$W$6:$FA$100,19,0)</f>
        <v>#N/A</v>
      </c>
      <c r="F125" s="125" t="e">
        <f>VLOOKUP(A124,počty!$W$6:$FA$100,34,0)</f>
        <v>#N/A</v>
      </c>
      <c r="G125" s="89" t="e">
        <f>VLOOKUP(A124,počty!$W$6:$FA$100,35,0)</f>
        <v>#N/A</v>
      </c>
      <c r="H125" s="90" t="e">
        <f>VLOOKUP(A124,počty!$W$6:$FA$100,36,0)</f>
        <v>#N/A</v>
      </c>
      <c r="I125" s="90" t="e">
        <f>VLOOKUP(A124,počty!$W$6:$FA$100,37,0)</f>
        <v>#N/A</v>
      </c>
      <c r="J125" s="90" t="e">
        <f>VLOOKUP(A124,počty!$W$6:$FA$100,38,0)</f>
        <v>#N/A</v>
      </c>
      <c r="K125" s="91" t="e">
        <f>VLOOKUP(A124,počty!$W$6:$FA$100,39,0)</f>
        <v>#N/A</v>
      </c>
      <c r="L125" s="88" t="e">
        <f>VLOOKUP(A124,počty!$W$6:$FA$100,40,0)</f>
        <v>#N/A</v>
      </c>
      <c r="M125" s="88" t="e">
        <f>VLOOKUP(A124,počty!$W$6:$FA$100,41,0)</f>
        <v>#N/A</v>
      </c>
      <c r="N125" s="88" t="e">
        <f>VLOOKUP(A124,počty!$W$6:$FA$100,42,0)</f>
        <v>#N/A</v>
      </c>
      <c r="O125" s="93" t="e">
        <f>VLOOKUP(A124,počty!$W$6:$FA$100,43,0)</f>
        <v>#N/A</v>
      </c>
      <c r="P125" s="498"/>
      <c r="Q125" s="127" t="e">
        <f>VLOOKUP(A124,počty!$W$6:$FA$100,46,0)</f>
        <v>#N/A</v>
      </c>
    </row>
    <row r="126" spans="1:17" ht="13.5" customHeight="1">
      <c r="A126" s="513">
        <v>58</v>
      </c>
      <c r="B126" s="499" t="e">
        <f>VLOOKUP(A126,počty!$W$6:$FA$100,45,0)</f>
        <v>#N/A</v>
      </c>
      <c r="C126" s="121" t="e">
        <f>VLOOKUP(A126,počty!$W$6:$FA$100,23,0)</f>
        <v>#N/A</v>
      </c>
      <c r="D126" s="80" t="e">
        <f>VLOOKUP(A126,počty!$W$6:$FA$100,17,0)</f>
        <v>#N/A</v>
      </c>
      <c r="E126" s="81" t="e">
        <f>VLOOKUP(A126,počty!$W$6:$FA$100,20,0)</f>
        <v>#N/A</v>
      </c>
      <c r="F126" s="124" t="e">
        <f>VLOOKUP(A126,počty!$W$6:$FA$100,24,0)</f>
        <v>#N/A</v>
      </c>
      <c r="G126" s="83" t="e">
        <f>VLOOKUP(A126,počty!$W$6:$FA$100,25,0)</f>
        <v>#N/A</v>
      </c>
      <c r="H126" s="84" t="e">
        <f>VLOOKUP(A126,počty!$W$6:$FA$100,26,0)</f>
        <v>#N/A</v>
      </c>
      <c r="I126" s="84" t="e">
        <f>VLOOKUP(A126,počty!$W$6:$FA$100,27,0)</f>
        <v>#N/A</v>
      </c>
      <c r="J126" s="84" t="e">
        <f>VLOOKUP(A126,počty!$W$6:$FA$100,28,0)</f>
        <v>#N/A</v>
      </c>
      <c r="K126" s="85" t="e">
        <f>VLOOKUP(A126,počty!$W$6:$FA$100,29,0)</f>
        <v>#N/A</v>
      </c>
      <c r="L126" s="82" t="e">
        <f>VLOOKUP(A126,počty!$W$6:$FA$100,30,0)</f>
        <v>#N/A</v>
      </c>
      <c r="M126" s="82" t="e">
        <f>VLOOKUP(A126,počty!$W$6:$FA$100,31,0)</f>
        <v>#N/A</v>
      </c>
      <c r="N126" s="82" t="e">
        <f>VLOOKUP(A126,počty!$W$6:$FA$100,32,0)</f>
        <v>#N/A</v>
      </c>
      <c r="O126" s="92" t="e">
        <f>VLOOKUP(A126,počty!$W$6:$FA$100,33,0)</f>
        <v>#N/A</v>
      </c>
      <c r="P126" s="497" t="e">
        <f>VLOOKUP(A126,počty!$W$6:$FA$100,44,0)</f>
        <v>#N/A</v>
      </c>
      <c r="Q126" s="126" t="e">
        <f>VLOOKUP(A126,počty!$W$6:$FA$100,47,0)</f>
        <v>#N/A</v>
      </c>
    </row>
    <row r="127" spans="1:17" ht="13.5" customHeight="1" thickBot="1">
      <c r="A127" s="514"/>
      <c r="B127" s="500"/>
      <c r="C127" s="122"/>
      <c r="D127" s="86" t="e">
        <f>VLOOKUP(A126,počty!$W$6:$FA$100,18,0)</f>
        <v>#N/A</v>
      </c>
      <c r="E127" s="87" t="e">
        <f>VLOOKUP(A126,počty!$W$6:$FA$100,19,0)</f>
        <v>#N/A</v>
      </c>
      <c r="F127" s="125" t="e">
        <f>VLOOKUP(A126,počty!$W$6:$FA$100,34,0)</f>
        <v>#N/A</v>
      </c>
      <c r="G127" s="89" t="e">
        <f>VLOOKUP(A126,počty!$W$6:$FA$100,35,0)</f>
        <v>#N/A</v>
      </c>
      <c r="H127" s="90" t="e">
        <f>VLOOKUP(A126,počty!$W$6:$FA$100,36,0)</f>
        <v>#N/A</v>
      </c>
      <c r="I127" s="90" t="e">
        <f>VLOOKUP(A126,počty!$W$6:$FA$100,37,0)</f>
        <v>#N/A</v>
      </c>
      <c r="J127" s="90" t="e">
        <f>VLOOKUP(A126,počty!$W$6:$FA$100,38,0)</f>
        <v>#N/A</v>
      </c>
      <c r="K127" s="91" t="e">
        <f>VLOOKUP(A126,počty!$W$6:$FA$100,39,0)</f>
        <v>#N/A</v>
      </c>
      <c r="L127" s="88" t="e">
        <f>VLOOKUP(A126,počty!$W$6:$FA$100,40,0)</f>
        <v>#N/A</v>
      </c>
      <c r="M127" s="88" t="e">
        <f>VLOOKUP(A126,počty!$W$6:$FA$100,41,0)</f>
        <v>#N/A</v>
      </c>
      <c r="N127" s="88" t="e">
        <f>VLOOKUP(A126,počty!$W$6:$FA$100,42,0)</f>
        <v>#N/A</v>
      </c>
      <c r="O127" s="93" t="e">
        <f>VLOOKUP(A126,počty!$W$6:$FA$100,43,0)</f>
        <v>#N/A</v>
      </c>
      <c r="P127" s="498"/>
      <c r="Q127" s="127" t="e">
        <f>VLOOKUP(A126,počty!$W$6:$FA$100,46,0)</f>
        <v>#N/A</v>
      </c>
    </row>
    <row r="128" spans="1:17" ht="13.5" customHeight="1">
      <c r="A128" s="513">
        <v>59</v>
      </c>
      <c r="B128" s="499" t="e">
        <f>VLOOKUP(A128,počty!$W$6:$FA$100,45,0)</f>
        <v>#N/A</v>
      </c>
      <c r="C128" s="121" t="e">
        <f>VLOOKUP(A128,počty!$W$6:$FA$100,23,0)</f>
        <v>#N/A</v>
      </c>
      <c r="D128" s="80" t="e">
        <f>VLOOKUP(A128,počty!$W$6:$FA$100,17,0)</f>
        <v>#N/A</v>
      </c>
      <c r="E128" s="81" t="e">
        <f>VLOOKUP(A128,počty!$W$6:$FA$100,20,0)</f>
        <v>#N/A</v>
      </c>
      <c r="F128" s="124" t="e">
        <f>VLOOKUP(A128,počty!$W$6:$FA$100,24,0)</f>
        <v>#N/A</v>
      </c>
      <c r="G128" s="83" t="e">
        <f>VLOOKUP(A128,počty!$W$6:$FA$100,25,0)</f>
        <v>#N/A</v>
      </c>
      <c r="H128" s="84" t="e">
        <f>VLOOKUP(A128,počty!$W$6:$FA$100,26,0)</f>
        <v>#N/A</v>
      </c>
      <c r="I128" s="84" t="e">
        <f>VLOOKUP(A128,počty!$W$6:$FA$100,27,0)</f>
        <v>#N/A</v>
      </c>
      <c r="J128" s="84" t="e">
        <f>VLOOKUP(A128,počty!$W$6:$FA$100,28,0)</f>
        <v>#N/A</v>
      </c>
      <c r="K128" s="85" t="e">
        <f>VLOOKUP(A128,počty!$W$6:$FA$100,29,0)</f>
        <v>#N/A</v>
      </c>
      <c r="L128" s="82" t="e">
        <f>VLOOKUP(A128,počty!$W$6:$FA$100,30,0)</f>
        <v>#N/A</v>
      </c>
      <c r="M128" s="82" t="e">
        <f>VLOOKUP(A128,počty!$W$6:$FA$100,31,0)</f>
        <v>#N/A</v>
      </c>
      <c r="N128" s="82" t="e">
        <f>VLOOKUP(A128,počty!$W$6:$FA$100,32,0)</f>
        <v>#N/A</v>
      </c>
      <c r="O128" s="92" t="e">
        <f>VLOOKUP(A128,počty!$W$6:$FA$100,33,0)</f>
        <v>#N/A</v>
      </c>
      <c r="P128" s="497" t="e">
        <f>VLOOKUP(A128,počty!$W$6:$FA$100,44,0)</f>
        <v>#N/A</v>
      </c>
      <c r="Q128" s="126" t="e">
        <f>VLOOKUP(A128,počty!$W$6:$FA$100,47,0)</f>
        <v>#N/A</v>
      </c>
    </row>
    <row r="129" spans="1:17" ht="13.5" customHeight="1" thickBot="1">
      <c r="A129" s="514"/>
      <c r="B129" s="500"/>
      <c r="C129" s="122"/>
      <c r="D129" s="86" t="e">
        <f>VLOOKUP(A128,počty!$W$6:$FA$100,18,0)</f>
        <v>#N/A</v>
      </c>
      <c r="E129" s="87" t="e">
        <f>VLOOKUP(A128,počty!$W$6:$FA$100,19,0)</f>
        <v>#N/A</v>
      </c>
      <c r="F129" s="125" t="e">
        <f>VLOOKUP(A128,počty!$W$6:$FA$100,34,0)</f>
        <v>#N/A</v>
      </c>
      <c r="G129" s="89" t="e">
        <f>VLOOKUP(A128,počty!$W$6:$FA$100,35,0)</f>
        <v>#N/A</v>
      </c>
      <c r="H129" s="90" t="e">
        <f>VLOOKUP(A128,počty!$W$6:$FA$100,36,0)</f>
        <v>#N/A</v>
      </c>
      <c r="I129" s="90" t="e">
        <f>VLOOKUP(A128,počty!$W$6:$FA$100,37,0)</f>
        <v>#N/A</v>
      </c>
      <c r="J129" s="90" t="e">
        <f>VLOOKUP(A128,počty!$W$6:$FA$100,38,0)</f>
        <v>#N/A</v>
      </c>
      <c r="K129" s="91" t="e">
        <f>VLOOKUP(A128,počty!$W$6:$FA$100,39,0)</f>
        <v>#N/A</v>
      </c>
      <c r="L129" s="88" t="e">
        <f>VLOOKUP(A128,počty!$W$6:$FA$100,40,0)</f>
        <v>#N/A</v>
      </c>
      <c r="M129" s="88" t="e">
        <f>VLOOKUP(A128,počty!$W$6:$FA$100,41,0)</f>
        <v>#N/A</v>
      </c>
      <c r="N129" s="88" t="e">
        <f>VLOOKUP(A128,počty!$W$6:$FA$100,42,0)</f>
        <v>#N/A</v>
      </c>
      <c r="O129" s="93" t="e">
        <f>VLOOKUP(A128,počty!$W$6:$FA$100,43,0)</f>
        <v>#N/A</v>
      </c>
      <c r="P129" s="498"/>
      <c r="Q129" s="127" t="e">
        <f>VLOOKUP(A128,počty!$W$6:$FA$100,46,0)</f>
        <v>#N/A</v>
      </c>
    </row>
    <row r="130" spans="1:17" ht="13.5" customHeight="1">
      <c r="A130" s="513">
        <v>60</v>
      </c>
      <c r="B130" s="499" t="e">
        <f>VLOOKUP(A130,počty!$W$6:$FA$100,45,0)</f>
        <v>#N/A</v>
      </c>
      <c r="C130" s="121" t="e">
        <f>VLOOKUP(A130,počty!$W$6:$FA$100,23,0)</f>
        <v>#N/A</v>
      </c>
      <c r="D130" s="80" t="e">
        <f>VLOOKUP(A130,počty!$W$6:$FA$100,17,0)</f>
        <v>#N/A</v>
      </c>
      <c r="E130" s="81" t="e">
        <f>VLOOKUP(A130,počty!$W$6:$FA$100,20,0)</f>
        <v>#N/A</v>
      </c>
      <c r="F130" s="124" t="e">
        <f>VLOOKUP(A130,počty!$W$6:$FA$100,24,0)</f>
        <v>#N/A</v>
      </c>
      <c r="G130" s="83" t="e">
        <f>VLOOKUP(A130,počty!$W$6:$FA$100,25,0)</f>
        <v>#N/A</v>
      </c>
      <c r="H130" s="84" t="e">
        <f>VLOOKUP(A130,počty!$W$6:$FA$100,26,0)</f>
        <v>#N/A</v>
      </c>
      <c r="I130" s="84" t="e">
        <f>VLOOKUP(A130,počty!$W$6:$FA$100,27,0)</f>
        <v>#N/A</v>
      </c>
      <c r="J130" s="84" t="e">
        <f>VLOOKUP(A130,počty!$W$6:$FA$100,28,0)</f>
        <v>#N/A</v>
      </c>
      <c r="K130" s="85" t="e">
        <f>VLOOKUP(A130,počty!$W$6:$FA$100,29,0)</f>
        <v>#N/A</v>
      </c>
      <c r="L130" s="82" t="e">
        <f>VLOOKUP(A130,počty!$W$6:$FA$100,30,0)</f>
        <v>#N/A</v>
      </c>
      <c r="M130" s="82" t="e">
        <f>VLOOKUP(A130,počty!$W$6:$FA$100,31,0)</f>
        <v>#N/A</v>
      </c>
      <c r="N130" s="82" t="e">
        <f>VLOOKUP(A130,počty!$W$6:$FA$100,32,0)</f>
        <v>#N/A</v>
      </c>
      <c r="O130" s="92" t="e">
        <f>VLOOKUP(A130,počty!$W$6:$FA$100,33,0)</f>
        <v>#N/A</v>
      </c>
      <c r="P130" s="497" t="e">
        <f>VLOOKUP(A130,počty!$W$6:$FA$100,44,0)</f>
        <v>#N/A</v>
      </c>
      <c r="Q130" s="126" t="e">
        <f>VLOOKUP(A130,počty!$W$6:$FA$100,47,0)</f>
        <v>#N/A</v>
      </c>
    </row>
    <row r="131" spans="1:17" ht="13.5" customHeight="1" thickBot="1">
      <c r="A131" s="514"/>
      <c r="B131" s="500"/>
      <c r="C131" s="122"/>
      <c r="D131" s="86" t="e">
        <f>VLOOKUP(A130,počty!$W$6:$FA$100,18,0)</f>
        <v>#N/A</v>
      </c>
      <c r="E131" s="87" t="e">
        <f>VLOOKUP(A130,počty!$W$6:$FA$100,19,0)</f>
        <v>#N/A</v>
      </c>
      <c r="F131" s="125" t="e">
        <f>VLOOKUP(A130,počty!$W$6:$FA$100,34,0)</f>
        <v>#N/A</v>
      </c>
      <c r="G131" s="89" t="e">
        <f>VLOOKUP(A130,počty!$W$6:$FA$100,35,0)</f>
        <v>#N/A</v>
      </c>
      <c r="H131" s="90" t="e">
        <f>VLOOKUP(A130,počty!$W$6:$FA$100,36,0)</f>
        <v>#N/A</v>
      </c>
      <c r="I131" s="90" t="e">
        <f>VLOOKUP(A130,počty!$W$6:$FA$100,37,0)</f>
        <v>#N/A</v>
      </c>
      <c r="J131" s="90" t="e">
        <f>VLOOKUP(A130,počty!$W$6:$FA$100,38,0)</f>
        <v>#N/A</v>
      </c>
      <c r="K131" s="91" t="e">
        <f>VLOOKUP(A130,počty!$W$6:$FA$100,39,0)</f>
        <v>#N/A</v>
      </c>
      <c r="L131" s="88" t="e">
        <f>VLOOKUP(A130,počty!$W$6:$FA$100,40,0)</f>
        <v>#N/A</v>
      </c>
      <c r="M131" s="88" t="e">
        <f>VLOOKUP(A130,počty!$W$6:$FA$100,41,0)</f>
        <v>#N/A</v>
      </c>
      <c r="N131" s="88" t="e">
        <f>VLOOKUP(A130,počty!$W$6:$FA$100,42,0)</f>
        <v>#N/A</v>
      </c>
      <c r="O131" s="93" t="e">
        <f>VLOOKUP(A130,počty!$W$6:$FA$100,43,0)</f>
        <v>#N/A</v>
      </c>
      <c r="P131" s="498"/>
      <c r="Q131" s="127" t="e">
        <f>VLOOKUP(A130,počty!$W$6:$FA$100,46,0)</f>
        <v>#N/A</v>
      </c>
    </row>
    <row r="132" spans="1:17" ht="13.5" customHeight="1">
      <c r="A132" s="513">
        <v>61</v>
      </c>
      <c r="B132" s="499" t="e">
        <f>VLOOKUP(A132,počty!$W$6:$FA$100,45,0)</f>
        <v>#N/A</v>
      </c>
      <c r="C132" s="121" t="e">
        <f>VLOOKUP(A132,počty!$W$6:$FA$100,23,0)</f>
        <v>#N/A</v>
      </c>
      <c r="D132" s="80" t="e">
        <f>VLOOKUP(A132,počty!$W$6:$FA$100,17,0)</f>
        <v>#N/A</v>
      </c>
      <c r="E132" s="81" t="e">
        <f>VLOOKUP(A132,počty!$W$6:$FA$100,20,0)</f>
        <v>#N/A</v>
      </c>
      <c r="F132" s="124" t="e">
        <f>VLOOKUP(A132,počty!$W$6:$FA$100,24,0)</f>
        <v>#N/A</v>
      </c>
      <c r="G132" s="83" t="e">
        <f>VLOOKUP(A132,počty!$W$6:$FA$100,25,0)</f>
        <v>#N/A</v>
      </c>
      <c r="H132" s="84" t="e">
        <f>VLOOKUP(A132,počty!$W$6:$FA$100,26,0)</f>
        <v>#N/A</v>
      </c>
      <c r="I132" s="84" t="e">
        <f>VLOOKUP(A132,počty!$W$6:$FA$100,27,0)</f>
        <v>#N/A</v>
      </c>
      <c r="J132" s="84" t="e">
        <f>VLOOKUP(A132,počty!$W$6:$FA$100,28,0)</f>
        <v>#N/A</v>
      </c>
      <c r="K132" s="85" t="e">
        <f>VLOOKUP(A132,počty!$W$6:$FA$100,29,0)</f>
        <v>#N/A</v>
      </c>
      <c r="L132" s="82" t="e">
        <f>VLOOKUP(A132,počty!$W$6:$FA$100,30,0)</f>
        <v>#N/A</v>
      </c>
      <c r="M132" s="82" t="e">
        <f>VLOOKUP(A132,počty!$W$6:$FA$100,31,0)</f>
        <v>#N/A</v>
      </c>
      <c r="N132" s="82" t="e">
        <f>VLOOKUP(A132,počty!$W$6:$FA$100,32,0)</f>
        <v>#N/A</v>
      </c>
      <c r="O132" s="92" t="e">
        <f>VLOOKUP(A132,počty!$W$6:$FA$100,33,0)</f>
        <v>#N/A</v>
      </c>
      <c r="P132" s="497" t="e">
        <f>VLOOKUP(A132,počty!$W$6:$FA$100,44,0)</f>
        <v>#N/A</v>
      </c>
      <c r="Q132" s="126" t="e">
        <f>VLOOKUP(A132,počty!$W$6:$FA$100,47,0)</f>
        <v>#N/A</v>
      </c>
    </row>
    <row r="133" spans="1:17" ht="13.5" customHeight="1" thickBot="1">
      <c r="A133" s="514"/>
      <c r="B133" s="500"/>
      <c r="C133" s="122"/>
      <c r="D133" s="86" t="e">
        <f>VLOOKUP(A132,počty!$W$6:$FA$100,18,0)</f>
        <v>#N/A</v>
      </c>
      <c r="E133" s="87" t="e">
        <f>VLOOKUP(A132,počty!$W$6:$FA$100,19,0)</f>
        <v>#N/A</v>
      </c>
      <c r="F133" s="125" t="e">
        <f>VLOOKUP(A132,počty!$W$6:$FA$100,34,0)</f>
        <v>#N/A</v>
      </c>
      <c r="G133" s="89" t="e">
        <f>VLOOKUP(A132,počty!$W$6:$FA$100,35,0)</f>
        <v>#N/A</v>
      </c>
      <c r="H133" s="90" t="e">
        <f>VLOOKUP(A132,počty!$W$6:$FA$100,36,0)</f>
        <v>#N/A</v>
      </c>
      <c r="I133" s="90" t="e">
        <f>VLOOKUP(A132,počty!$W$6:$FA$100,37,0)</f>
        <v>#N/A</v>
      </c>
      <c r="J133" s="90" t="e">
        <f>VLOOKUP(A132,počty!$W$6:$FA$100,38,0)</f>
        <v>#N/A</v>
      </c>
      <c r="K133" s="91" t="e">
        <f>VLOOKUP(A132,počty!$W$6:$FA$100,39,0)</f>
        <v>#N/A</v>
      </c>
      <c r="L133" s="88" t="e">
        <f>VLOOKUP(A132,počty!$W$6:$FA$100,40,0)</f>
        <v>#N/A</v>
      </c>
      <c r="M133" s="88" t="e">
        <f>VLOOKUP(A132,počty!$W$6:$FA$100,41,0)</f>
        <v>#N/A</v>
      </c>
      <c r="N133" s="88" t="e">
        <f>VLOOKUP(A132,počty!$W$6:$FA$100,42,0)</f>
        <v>#N/A</v>
      </c>
      <c r="O133" s="93" t="e">
        <f>VLOOKUP(A132,počty!$W$6:$FA$100,43,0)</f>
        <v>#N/A</v>
      </c>
      <c r="P133" s="498"/>
      <c r="Q133" s="127" t="e">
        <f>VLOOKUP(A132,počty!$W$6:$FA$100,46,0)</f>
        <v>#N/A</v>
      </c>
    </row>
    <row r="134" spans="1:17" ht="13.5" customHeight="1">
      <c r="A134" s="513">
        <v>62</v>
      </c>
      <c r="B134" s="499" t="e">
        <f>VLOOKUP(A134,počty!$W$6:$FA$100,45,0)</f>
        <v>#N/A</v>
      </c>
      <c r="C134" s="121" t="e">
        <f>VLOOKUP(A134,počty!$W$6:$FA$100,23,0)</f>
        <v>#N/A</v>
      </c>
      <c r="D134" s="80" t="e">
        <f>VLOOKUP(A134,počty!$W$6:$FA$100,17,0)</f>
        <v>#N/A</v>
      </c>
      <c r="E134" s="81" t="e">
        <f>VLOOKUP(A134,počty!$W$6:$FA$100,20,0)</f>
        <v>#N/A</v>
      </c>
      <c r="F134" s="124" t="e">
        <f>VLOOKUP(A134,počty!$W$6:$FA$100,24,0)</f>
        <v>#N/A</v>
      </c>
      <c r="G134" s="83" t="e">
        <f>VLOOKUP(A134,počty!$W$6:$FA$100,25,0)</f>
        <v>#N/A</v>
      </c>
      <c r="H134" s="84" t="e">
        <f>VLOOKUP(A134,počty!$W$6:$FA$100,26,0)</f>
        <v>#N/A</v>
      </c>
      <c r="I134" s="84" t="e">
        <f>VLOOKUP(A134,počty!$W$6:$FA$100,27,0)</f>
        <v>#N/A</v>
      </c>
      <c r="J134" s="84" t="e">
        <f>VLOOKUP(A134,počty!$W$6:$FA$100,28,0)</f>
        <v>#N/A</v>
      </c>
      <c r="K134" s="85" t="e">
        <f>VLOOKUP(A134,počty!$W$6:$FA$100,29,0)</f>
        <v>#N/A</v>
      </c>
      <c r="L134" s="82" t="e">
        <f>VLOOKUP(A134,počty!$W$6:$FA$100,30,0)</f>
        <v>#N/A</v>
      </c>
      <c r="M134" s="82" t="e">
        <f>VLOOKUP(A134,počty!$W$6:$FA$100,31,0)</f>
        <v>#N/A</v>
      </c>
      <c r="N134" s="82" t="e">
        <f>VLOOKUP(A134,počty!$W$6:$FA$100,32,0)</f>
        <v>#N/A</v>
      </c>
      <c r="O134" s="92" t="e">
        <f>VLOOKUP(A134,počty!$W$6:$FA$100,33,0)</f>
        <v>#N/A</v>
      </c>
      <c r="P134" s="497" t="e">
        <f>VLOOKUP(A134,počty!$W$6:$FA$100,44,0)</f>
        <v>#N/A</v>
      </c>
      <c r="Q134" s="126" t="e">
        <f>VLOOKUP(A134,počty!$W$6:$FA$100,47,0)</f>
        <v>#N/A</v>
      </c>
    </row>
    <row r="135" spans="1:17" ht="13.5" customHeight="1" thickBot="1">
      <c r="A135" s="514"/>
      <c r="B135" s="500"/>
      <c r="C135" s="122"/>
      <c r="D135" s="86" t="e">
        <f>VLOOKUP(A134,počty!$W$6:$FA$100,18,0)</f>
        <v>#N/A</v>
      </c>
      <c r="E135" s="87" t="e">
        <f>VLOOKUP(A134,počty!$W$6:$FA$100,19,0)</f>
        <v>#N/A</v>
      </c>
      <c r="F135" s="125" t="e">
        <f>VLOOKUP(A134,počty!$W$6:$FA$100,34,0)</f>
        <v>#N/A</v>
      </c>
      <c r="G135" s="89" t="e">
        <f>VLOOKUP(A134,počty!$W$6:$FA$100,35,0)</f>
        <v>#N/A</v>
      </c>
      <c r="H135" s="90" t="e">
        <f>VLOOKUP(A134,počty!$W$6:$FA$100,36,0)</f>
        <v>#N/A</v>
      </c>
      <c r="I135" s="90" t="e">
        <f>VLOOKUP(A134,počty!$W$6:$FA$100,37,0)</f>
        <v>#N/A</v>
      </c>
      <c r="J135" s="90" t="e">
        <f>VLOOKUP(A134,počty!$W$6:$FA$100,38,0)</f>
        <v>#N/A</v>
      </c>
      <c r="K135" s="91" t="e">
        <f>VLOOKUP(A134,počty!$W$6:$FA$100,39,0)</f>
        <v>#N/A</v>
      </c>
      <c r="L135" s="88" t="e">
        <f>VLOOKUP(A134,počty!$W$6:$FA$100,40,0)</f>
        <v>#N/A</v>
      </c>
      <c r="M135" s="88" t="e">
        <f>VLOOKUP(A134,počty!$W$6:$FA$100,41,0)</f>
        <v>#N/A</v>
      </c>
      <c r="N135" s="88" t="e">
        <f>VLOOKUP(A134,počty!$W$6:$FA$100,42,0)</f>
        <v>#N/A</v>
      </c>
      <c r="O135" s="93" t="e">
        <f>VLOOKUP(A134,počty!$W$6:$FA$100,43,0)</f>
        <v>#N/A</v>
      </c>
      <c r="P135" s="498"/>
      <c r="Q135" s="127" t="e">
        <f>VLOOKUP(A134,počty!$W$6:$FA$100,46,0)</f>
        <v>#N/A</v>
      </c>
    </row>
    <row r="136" spans="1:17" ht="13.5" customHeight="1">
      <c r="A136" s="513">
        <v>63</v>
      </c>
      <c r="B136" s="499" t="e">
        <f>VLOOKUP(A136,počty!$W$6:$FA$100,45,0)</f>
        <v>#N/A</v>
      </c>
      <c r="C136" s="121" t="e">
        <f>VLOOKUP(A136,počty!$W$6:$FA$100,23,0)</f>
        <v>#N/A</v>
      </c>
      <c r="D136" s="80" t="e">
        <f>VLOOKUP(A136,počty!$W$6:$FA$100,17,0)</f>
        <v>#N/A</v>
      </c>
      <c r="E136" s="81" t="e">
        <f>VLOOKUP(A136,počty!$W$6:$FA$100,20,0)</f>
        <v>#N/A</v>
      </c>
      <c r="F136" s="124" t="e">
        <f>VLOOKUP(A136,počty!$W$6:$FA$100,24,0)</f>
        <v>#N/A</v>
      </c>
      <c r="G136" s="83" t="e">
        <f>VLOOKUP(A136,počty!$W$6:$FA$100,25,0)</f>
        <v>#N/A</v>
      </c>
      <c r="H136" s="84" t="e">
        <f>VLOOKUP(A136,počty!$W$6:$FA$100,26,0)</f>
        <v>#N/A</v>
      </c>
      <c r="I136" s="84" t="e">
        <f>VLOOKUP(A136,počty!$W$6:$FA$100,27,0)</f>
        <v>#N/A</v>
      </c>
      <c r="J136" s="84" t="e">
        <f>VLOOKUP(A136,počty!$W$6:$FA$100,28,0)</f>
        <v>#N/A</v>
      </c>
      <c r="K136" s="85" t="e">
        <f>VLOOKUP(A136,počty!$W$6:$FA$100,29,0)</f>
        <v>#N/A</v>
      </c>
      <c r="L136" s="82" t="e">
        <f>VLOOKUP(A136,počty!$W$6:$FA$100,30,0)</f>
        <v>#N/A</v>
      </c>
      <c r="M136" s="82" t="e">
        <f>VLOOKUP(A136,počty!$W$6:$FA$100,31,0)</f>
        <v>#N/A</v>
      </c>
      <c r="N136" s="82" t="e">
        <f>VLOOKUP(A136,počty!$W$6:$FA$100,32,0)</f>
        <v>#N/A</v>
      </c>
      <c r="O136" s="92" t="e">
        <f>VLOOKUP(A136,počty!$W$6:$FA$100,33,0)</f>
        <v>#N/A</v>
      </c>
      <c r="P136" s="497" t="e">
        <f>VLOOKUP(A136,počty!$W$6:$FA$100,44,0)</f>
        <v>#N/A</v>
      </c>
      <c r="Q136" s="126" t="e">
        <f>VLOOKUP(A136,počty!$W$6:$FA$100,47,0)</f>
        <v>#N/A</v>
      </c>
    </row>
    <row r="137" spans="1:17" ht="13.5" customHeight="1" thickBot="1">
      <c r="A137" s="514"/>
      <c r="B137" s="500"/>
      <c r="C137" s="122"/>
      <c r="D137" s="86" t="e">
        <f>VLOOKUP(A136,počty!$W$6:$FA$100,18,0)</f>
        <v>#N/A</v>
      </c>
      <c r="E137" s="87" t="e">
        <f>VLOOKUP(A136,počty!$W$6:$FA$100,19,0)</f>
        <v>#N/A</v>
      </c>
      <c r="F137" s="125" t="e">
        <f>VLOOKUP(A136,počty!$W$6:$FA$100,34,0)</f>
        <v>#N/A</v>
      </c>
      <c r="G137" s="89" t="e">
        <f>VLOOKUP(A136,počty!$W$6:$FA$100,35,0)</f>
        <v>#N/A</v>
      </c>
      <c r="H137" s="90" t="e">
        <f>VLOOKUP(A136,počty!$W$6:$FA$100,36,0)</f>
        <v>#N/A</v>
      </c>
      <c r="I137" s="90" t="e">
        <f>VLOOKUP(A136,počty!$W$6:$FA$100,37,0)</f>
        <v>#N/A</v>
      </c>
      <c r="J137" s="90" t="e">
        <f>VLOOKUP(A136,počty!$W$6:$FA$100,38,0)</f>
        <v>#N/A</v>
      </c>
      <c r="K137" s="91" t="e">
        <f>VLOOKUP(A136,počty!$W$6:$FA$100,39,0)</f>
        <v>#N/A</v>
      </c>
      <c r="L137" s="88" t="e">
        <f>VLOOKUP(A136,počty!$W$6:$FA$100,40,0)</f>
        <v>#N/A</v>
      </c>
      <c r="M137" s="88" t="e">
        <f>VLOOKUP(A136,počty!$W$6:$FA$100,41,0)</f>
        <v>#N/A</v>
      </c>
      <c r="N137" s="88" t="e">
        <f>VLOOKUP(A136,počty!$W$6:$FA$100,42,0)</f>
        <v>#N/A</v>
      </c>
      <c r="O137" s="93" t="e">
        <f>VLOOKUP(A136,počty!$W$6:$FA$100,43,0)</f>
        <v>#N/A</v>
      </c>
      <c r="P137" s="498"/>
      <c r="Q137" s="127" t="e">
        <f>VLOOKUP(A136,počty!$W$6:$FA$100,46,0)</f>
        <v>#N/A</v>
      </c>
    </row>
    <row r="138" spans="1:17" ht="13.5" customHeight="1">
      <c r="A138" s="513">
        <v>64</v>
      </c>
      <c r="B138" s="499" t="e">
        <f>VLOOKUP(A138,počty!$W$6:$FA$100,45,0)</f>
        <v>#N/A</v>
      </c>
      <c r="C138" s="121" t="e">
        <f>VLOOKUP(A138,počty!$W$6:$FA$100,23,0)</f>
        <v>#N/A</v>
      </c>
      <c r="D138" s="80" t="e">
        <f>VLOOKUP(A138,počty!$W$6:$FA$100,17,0)</f>
        <v>#N/A</v>
      </c>
      <c r="E138" s="81" t="e">
        <f>VLOOKUP(A138,počty!$W$6:$FA$100,20,0)</f>
        <v>#N/A</v>
      </c>
      <c r="F138" s="124" t="e">
        <f>VLOOKUP(A138,počty!$W$6:$FA$100,24,0)</f>
        <v>#N/A</v>
      </c>
      <c r="G138" s="83" t="e">
        <f>VLOOKUP(A138,počty!$W$6:$FA$100,25,0)</f>
        <v>#N/A</v>
      </c>
      <c r="H138" s="84" t="e">
        <f>VLOOKUP(A138,počty!$W$6:$FA$100,26,0)</f>
        <v>#N/A</v>
      </c>
      <c r="I138" s="84" t="e">
        <f>VLOOKUP(A138,počty!$W$6:$FA$100,27,0)</f>
        <v>#N/A</v>
      </c>
      <c r="J138" s="84" t="e">
        <f>VLOOKUP(A138,počty!$W$6:$FA$100,28,0)</f>
        <v>#N/A</v>
      </c>
      <c r="K138" s="85" t="e">
        <f>VLOOKUP(A138,počty!$W$6:$FA$100,29,0)</f>
        <v>#N/A</v>
      </c>
      <c r="L138" s="82" t="e">
        <f>VLOOKUP(A138,počty!$W$6:$FA$100,30,0)</f>
        <v>#N/A</v>
      </c>
      <c r="M138" s="82" t="e">
        <f>VLOOKUP(A138,počty!$W$6:$FA$100,31,0)</f>
        <v>#N/A</v>
      </c>
      <c r="N138" s="82" t="e">
        <f>VLOOKUP(A138,počty!$W$6:$FA$100,32,0)</f>
        <v>#N/A</v>
      </c>
      <c r="O138" s="92" t="e">
        <f>VLOOKUP(A138,počty!$W$6:$FA$100,33,0)</f>
        <v>#N/A</v>
      </c>
      <c r="P138" s="497" t="e">
        <f>VLOOKUP(A138,počty!$W$6:$FA$100,44,0)</f>
        <v>#N/A</v>
      </c>
      <c r="Q138" s="126" t="e">
        <f>VLOOKUP(A138,počty!$W$6:$FA$100,47,0)</f>
        <v>#N/A</v>
      </c>
    </row>
    <row r="139" spans="1:17" ht="13.5" customHeight="1" thickBot="1">
      <c r="A139" s="514"/>
      <c r="B139" s="500"/>
      <c r="C139" s="122"/>
      <c r="D139" s="86" t="e">
        <f>VLOOKUP(A138,počty!$W$6:$FA$100,18,0)</f>
        <v>#N/A</v>
      </c>
      <c r="E139" s="87" t="e">
        <f>VLOOKUP(A138,počty!$W$6:$FA$100,19,0)</f>
        <v>#N/A</v>
      </c>
      <c r="F139" s="125" t="e">
        <f>VLOOKUP(A138,počty!$W$6:$FA$100,34,0)</f>
        <v>#N/A</v>
      </c>
      <c r="G139" s="89" t="e">
        <f>VLOOKUP(A138,počty!$W$6:$FA$100,35,0)</f>
        <v>#N/A</v>
      </c>
      <c r="H139" s="90" t="e">
        <f>VLOOKUP(A138,počty!$W$6:$FA$100,36,0)</f>
        <v>#N/A</v>
      </c>
      <c r="I139" s="90" t="e">
        <f>VLOOKUP(A138,počty!$W$6:$FA$100,37,0)</f>
        <v>#N/A</v>
      </c>
      <c r="J139" s="90" t="e">
        <f>VLOOKUP(A138,počty!$W$6:$FA$100,38,0)</f>
        <v>#N/A</v>
      </c>
      <c r="K139" s="91" t="e">
        <f>VLOOKUP(A138,počty!$W$6:$FA$100,39,0)</f>
        <v>#N/A</v>
      </c>
      <c r="L139" s="88" t="e">
        <f>VLOOKUP(A138,počty!$W$6:$FA$100,40,0)</f>
        <v>#N/A</v>
      </c>
      <c r="M139" s="88" t="e">
        <f>VLOOKUP(A138,počty!$W$6:$FA$100,41,0)</f>
        <v>#N/A</v>
      </c>
      <c r="N139" s="88" t="e">
        <f>VLOOKUP(A138,počty!$W$6:$FA$100,42,0)</f>
        <v>#N/A</v>
      </c>
      <c r="O139" s="93" t="e">
        <f>VLOOKUP(A138,počty!$W$6:$FA$100,43,0)</f>
        <v>#N/A</v>
      </c>
      <c r="P139" s="498"/>
      <c r="Q139" s="127" t="e">
        <f>VLOOKUP(A138,počty!$W$6:$FA$100,46,0)</f>
        <v>#N/A</v>
      </c>
    </row>
    <row r="140" spans="1:17" ht="13.5" customHeight="1">
      <c r="A140" s="513">
        <v>65</v>
      </c>
      <c r="B140" s="499" t="e">
        <f>VLOOKUP(A140,počty!$W$6:$FA$100,45,0)</f>
        <v>#N/A</v>
      </c>
      <c r="C140" s="121" t="e">
        <f>VLOOKUP(A140,počty!$W$6:$FA$100,23,0)</f>
        <v>#N/A</v>
      </c>
      <c r="D140" s="80" t="e">
        <f>VLOOKUP(A140,počty!$W$6:$FA$100,17,0)</f>
        <v>#N/A</v>
      </c>
      <c r="E140" s="81" t="e">
        <f>VLOOKUP(A140,počty!$W$6:$FA$100,20,0)</f>
        <v>#N/A</v>
      </c>
      <c r="F140" s="124" t="e">
        <f>VLOOKUP(A140,počty!$W$6:$FA$100,24,0)</f>
        <v>#N/A</v>
      </c>
      <c r="G140" s="83" t="e">
        <f>VLOOKUP(A140,počty!$W$6:$FA$100,25,0)</f>
        <v>#N/A</v>
      </c>
      <c r="H140" s="84" t="e">
        <f>VLOOKUP(A140,počty!$W$6:$FA$100,26,0)</f>
        <v>#N/A</v>
      </c>
      <c r="I140" s="84" t="e">
        <f>VLOOKUP(A140,počty!$W$6:$FA$100,27,0)</f>
        <v>#N/A</v>
      </c>
      <c r="J140" s="84" t="e">
        <f>VLOOKUP(A140,počty!$W$6:$FA$100,28,0)</f>
        <v>#N/A</v>
      </c>
      <c r="K140" s="85" t="e">
        <f>VLOOKUP(A140,počty!$W$6:$FA$100,29,0)</f>
        <v>#N/A</v>
      </c>
      <c r="L140" s="82" t="e">
        <f>VLOOKUP(A140,počty!$W$6:$FA$100,30,0)</f>
        <v>#N/A</v>
      </c>
      <c r="M140" s="82" t="e">
        <f>VLOOKUP(A140,počty!$W$6:$FA$100,31,0)</f>
        <v>#N/A</v>
      </c>
      <c r="N140" s="82" t="e">
        <f>VLOOKUP(A140,počty!$W$6:$FA$100,32,0)</f>
        <v>#N/A</v>
      </c>
      <c r="O140" s="92" t="e">
        <f>VLOOKUP(A140,počty!$W$6:$FA$100,33,0)</f>
        <v>#N/A</v>
      </c>
      <c r="P140" s="497" t="e">
        <f>VLOOKUP(A140,počty!$W$6:$FA$100,44,0)</f>
        <v>#N/A</v>
      </c>
      <c r="Q140" s="126" t="e">
        <f>VLOOKUP(A140,počty!$W$6:$FA$100,47,0)</f>
        <v>#N/A</v>
      </c>
    </row>
    <row r="141" spans="1:17" ht="13.5" customHeight="1" thickBot="1">
      <c r="A141" s="514"/>
      <c r="B141" s="500"/>
      <c r="C141" s="122"/>
      <c r="D141" s="86" t="e">
        <f>VLOOKUP(A140,počty!$W$6:$FA$100,18,0)</f>
        <v>#N/A</v>
      </c>
      <c r="E141" s="87" t="e">
        <f>VLOOKUP(A140,počty!$W$6:$FA$100,19,0)</f>
        <v>#N/A</v>
      </c>
      <c r="F141" s="125" t="e">
        <f>VLOOKUP(A140,počty!$W$6:$FA$100,34,0)</f>
        <v>#N/A</v>
      </c>
      <c r="G141" s="89" t="e">
        <f>VLOOKUP(A140,počty!$W$6:$FA$100,35,0)</f>
        <v>#N/A</v>
      </c>
      <c r="H141" s="90" t="e">
        <f>VLOOKUP(A140,počty!$W$6:$FA$100,36,0)</f>
        <v>#N/A</v>
      </c>
      <c r="I141" s="90" t="e">
        <f>VLOOKUP(A140,počty!$W$6:$FA$100,37,0)</f>
        <v>#N/A</v>
      </c>
      <c r="J141" s="90" t="e">
        <f>VLOOKUP(A140,počty!$W$6:$FA$100,38,0)</f>
        <v>#N/A</v>
      </c>
      <c r="K141" s="91" t="e">
        <f>VLOOKUP(A140,počty!$W$6:$FA$100,39,0)</f>
        <v>#N/A</v>
      </c>
      <c r="L141" s="88" t="e">
        <f>VLOOKUP(A140,počty!$W$6:$FA$100,40,0)</f>
        <v>#N/A</v>
      </c>
      <c r="M141" s="88" t="e">
        <f>VLOOKUP(A140,počty!$W$6:$FA$100,41,0)</f>
        <v>#N/A</v>
      </c>
      <c r="N141" s="88" t="e">
        <f>VLOOKUP(A140,počty!$W$6:$FA$100,42,0)</f>
        <v>#N/A</v>
      </c>
      <c r="O141" s="93" t="e">
        <f>VLOOKUP(A140,počty!$W$6:$FA$100,43,0)</f>
        <v>#N/A</v>
      </c>
      <c r="P141" s="498"/>
      <c r="Q141" s="127" t="e">
        <f>VLOOKUP(A140,počty!$W$6:$FA$100,46,0)</f>
        <v>#N/A</v>
      </c>
    </row>
    <row r="142" spans="1:17" ht="13.5" customHeight="1">
      <c r="A142" s="513">
        <v>66</v>
      </c>
      <c r="B142" s="499" t="e">
        <f>VLOOKUP(A142,počty!$W$6:$FA$100,45,0)</f>
        <v>#N/A</v>
      </c>
      <c r="C142" s="121" t="e">
        <f>VLOOKUP(A142,počty!$W$6:$FA$100,23,0)</f>
        <v>#N/A</v>
      </c>
      <c r="D142" s="80" t="e">
        <f>VLOOKUP(A142,počty!$W$6:$FA$100,17,0)</f>
        <v>#N/A</v>
      </c>
      <c r="E142" s="81" t="e">
        <f>VLOOKUP(A142,počty!$W$6:$FA$100,20,0)</f>
        <v>#N/A</v>
      </c>
      <c r="F142" s="124" t="e">
        <f>VLOOKUP(A142,počty!$W$6:$FA$100,24,0)</f>
        <v>#N/A</v>
      </c>
      <c r="G142" s="83" t="e">
        <f>VLOOKUP(A142,počty!$W$6:$FA$100,25,0)</f>
        <v>#N/A</v>
      </c>
      <c r="H142" s="84" t="e">
        <f>VLOOKUP(A142,počty!$W$6:$FA$100,26,0)</f>
        <v>#N/A</v>
      </c>
      <c r="I142" s="84" t="e">
        <f>VLOOKUP(A142,počty!$W$6:$FA$100,27,0)</f>
        <v>#N/A</v>
      </c>
      <c r="J142" s="84" t="e">
        <f>VLOOKUP(A142,počty!$W$6:$FA$100,28,0)</f>
        <v>#N/A</v>
      </c>
      <c r="K142" s="85" t="e">
        <f>VLOOKUP(A142,počty!$W$6:$FA$100,29,0)</f>
        <v>#N/A</v>
      </c>
      <c r="L142" s="82" t="e">
        <f>VLOOKUP(A142,počty!$W$6:$FA$100,30,0)</f>
        <v>#N/A</v>
      </c>
      <c r="M142" s="82" t="e">
        <f>VLOOKUP(A142,počty!$W$6:$FA$100,31,0)</f>
        <v>#N/A</v>
      </c>
      <c r="N142" s="82" t="e">
        <f>VLOOKUP(A142,počty!$W$6:$FA$100,32,0)</f>
        <v>#N/A</v>
      </c>
      <c r="O142" s="92" t="e">
        <f>VLOOKUP(A142,počty!$W$6:$FA$100,33,0)</f>
        <v>#N/A</v>
      </c>
      <c r="P142" s="497" t="e">
        <f>VLOOKUP(A142,počty!$W$6:$FA$100,44,0)</f>
        <v>#N/A</v>
      </c>
      <c r="Q142" s="126" t="e">
        <f>VLOOKUP(A142,počty!$W$6:$FA$100,47,0)</f>
        <v>#N/A</v>
      </c>
    </row>
    <row r="143" spans="1:17" ht="13.5" customHeight="1" thickBot="1">
      <c r="A143" s="514"/>
      <c r="B143" s="500"/>
      <c r="C143" s="122"/>
      <c r="D143" s="86" t="e">
        <f>VLOOKUP(A142,počty!$W$6:$FA$100,18,0)</f>
        <v>#N/A</v>
      </c>
      <c r="E143" s="87" t="e">
        <f>VLOOKUP(A142,počty!$W$6:$FA$100,19,0)</f>
        <v>#N/A</v>
      </c>
      <c r="F143" s="125" t="e">
        <f>VLOOKUP(A142,počty!$W$6:$FA$100,34,0)</f>
        <v>#N/A</v>
      </c>
      <c r="G143" s="89" t="e">
        <f>VLOOKUP(A142,počty!$W$6:$FA$100,35,0)</f>
        <v>#N/A</v>
      </c>
      <c r="H143" s="90" t="e">
        <f>VLOOKUP(A142,počty!$W$6:$FA$100,36,0)</f>
        <v>#N/A</v>
      </c>
      <c r="I143" s="90" t="e">
        <f>VLOOKUP(A142,počty!$W$6:$FA$100,37,0)</f>
        <v>#N/A</v>
      </c>
      <c r="J143" s="90" t="e">
        <f>VLOOKUP(A142,počty!$W$6:$FA$100,38,0)</f>
        <v>#N/A</v>
      </c>
      <c r="K143" s="91" t="e">
        <f>VLOOKUP(A142,počty!$W$6:$FA$100,39,0)</f>
        <v>#N/A</v>
      </c>
      <c r="L143" s="88" t="e">
        <f>VLOOKUP(A142,počty!$W$6:$FA$100,40,0)</f>
        <v>#N/A</v>
      </c>
      <c r="M143" s="88" t="e">
        <f>VLOOKUP(A142,počty!$W$6:$FA$100,41,0)</f>
        <v>#N/A</v>
      </c>
      <c r="N143" s="88" t="e">
        <f>VLOOKUP(A142,počty!$W$6:$FA$100,42,0)</f>
        <v>#N/A</v>
      </c>
      <c r="O143" s="93" t="e">
        <f>VLOOKUP(A142,počty!$W$6:$FA$100,43,0)</f>
        <v>#N/A</v>
      </c>
      <c r="P143" s="498"/>
      <c r="Q143" s="127" t="e">
        <f>VLOOKUP(A142,počty!$W$6:$FA$100,46,0)</f>
        <v>#N/A</v>
      </c>
    </row>
    <row r="144" spans="1:17" ht="13.5" customHeight="1">
      <c r="A144" s="513">
        <v>67</v>
      </c>
      <c r="B144" s="499" t="e">
        <f>VLOOKUP(A144,počty!$W$6:$FA$100,45,0)</f>
        <v>#N/A</v>
      </c>
      <c r="C144" s="121" t="e">
        <f>VLOOKUP(A144,počty!$W$6:$FA$100,23,0)</f>
        <v>#N/A</v>
      </c>
      <c r="D144" s="80" t="e">
        <f>VLOOKUP(A144,počty!$W$6:$FA$100,17,0)</f>
        <v>#N/A</v>
      </c>
      <c r="E144" s="81" t="e">
        <f>VLOOKUP(A144,počty!$W$6:$FA$100,20,0)</f>
        <v>#N/A</v>
      </c>
      <c r="F144" s="124" t="e">
        <f>VLOOKUP(A144,počty!$W$6:$FA$100,24,0)</f>
        <v>#N/A</v>
      </c>
      <c r="G144" s="83" t="e">
        <f>VLOOKUP(A144,počty!$W$6:$FA$100,25,0)</f>
        <v>#N/A</v>
      </c>
      <c r="H144" s="84" t="e">
        <f>VLOOKUP(A144,počty!$W$6:$FA$100,26,0)</f>
        <v>#N/A</v>
      </c>
      <c r="I144" s="84" t="e">
        <f>VLOOKUP(A144,počty!$W$6:$FA$100,27,0)</f>
        <v>#N/A</v>
      </c>
      <c r="J144" s="84" t="e">
        <f>VLOOKUP(A144,počty!$W$6:$FA$100,28,0)</f>
        <v>#N/A</v>
      </c>
      <c r="K144" s="85" t="e">
        <f>VLOOKUP(A144,počty!$W$6:$FA$100,29,0)</f>
        <v>#N/A</v>
      </c>
      <c r="L144" s="82" t="e">
        <f>VLOOKUP(A144,počty!$W$6:$FA$100,30,0)</f>
        <v>#N/A</v>
      </c>
      <c r="M144" s="82" t="e">
        <f>VLOOKUP(A144,počty!$W$6:$FA$100,31,0)</f>
        <v>#N/A</v>
      </c>
      <c r="N144" s="82" t="e">
        <f>VLOOKUP(A144,počty!$W$6:$FA$100,32,0)</f>
        <v>#N/A</v>
      </c>
      <c r="O144" s="92" t="e">
        <f>VLOOKUP(A144,počty!$W$6:$FA$100,33,0)</f>
        <v>#N/A</v>
      </c>
      <c r="P144" s="497" t="e">
        <f>VLOOKUP(A144,počty!$W$6:$FA$100,44,0)</f>
        <v>#N/A</v>
      </c>
      <c r="Q144" s="126" t="e">
        <f>VLOOKUP(A144,počty!$W$6:$FA$100,47,0)</f>
        <v>#N/A</v>
      </c>
    </row>
    <row r="145" spans="1:17" ht="13.5" customHeight="1" thickBot="1">
      <c r="A145" s="514"/>
      <c r="B145" s="500"/>
      <c r="C145" s="122"/>
      <c r="D145" s="86" t="e">
        <f>VLOOKUP(A144,počty!$W$6:$FA$100,18,0)</f>
        <v>#N/A</v>
      </c>
      <c r="E145" s="87" t="e">
        <f>VLOOKUP(A144,počty!$W$6:$FA$100,19,0)</f>
        <v>#N/A</v>
      </c>
      <c r="F145" s="125" t="e">
        <f>VLOOKUP(A144,počty!$W$6:$FA$100,34,0)</f>
        <v>#N/A</v>
      </c>
      <c r="G145" s="89" t="e">
        <f>VLOOKUP(A144,počty!$W$6:$FA$100,35,0)</f>
        <v>#N/A</v>
      </c>
      <c r="H145" s="90" t="e">
        <f>VLOOKUP(A144,počty!$W$6:$FA$100,36,0)</f>
        <v>#N/A</v>
      </c>
      <c r="I145" s="90" t="e">
        <f>VLOOKUP(A144,počty!$W$6:$FA$100,37,0)</f>
        <v>#N/A</v>
      </c>
      <c r="J145" s="90" t="e">
        <f>VLOOKUP(A144,počty!$W$6:$FA$100,38,0)</f>
        <v>#N/A</v>
      </c>
      <c r="K145" s="91" t="e">
        <f>VLOOKUP(A144,počty!$W$6:$FA$100,39,0)</f>
        <v>#N/A</v>
      </c>
      <c r="L145" s="88" t="e">
        <f>VLOOKUP(A144,počty!$W$6:$FA$100,40,0)</f>
        <v>#N/A</v>
      </c>
      <c r="M145" s="88" t="e">
        <f>VLOOKUP(A144,počty!$W$6:$FA$100,41,0)</f>
        <v>#N/A</v>
      </c>
      <c r="N145" s="88" t="e">
        <f>VLOOKUP(A144,počty!$W$6:$FA$100,42,0)</f>
        <v>#N/A</v>
      </c>
      <c r="O145" s="93" t="e">
        <f>VLOOKUP(A144,počty!$W$6:$FA$100,43,0)</f>
        <v>#N/A</v>
      </c>
      <c r="P145" s="498"/>
      <c r="Q145" s="127" t="e">
        <f>VLOOKUP(A144,počty!$W$6:$FA$100,46,0)</f>
        <v>#N/A</v>
      </c>
    </row>
    <row r="146" spans="1:17" ht="13.5" customHeight="1">
      <c r="A146" s="513">
        <v>68</v>
      </c>
      <c r="B146" s="499" t="e">
        <f>VLOOKUP(A146,počty!$W$6:$FA$100,45,0)</f>
        <v>#N/A</v>
      </c>
      <c r="C146" s="121" t="e">
        <f>VLOOKUP(A146,počty!$W$6:$FA$100,23,0)</f>
        <v>#N/A</v>
      </c>
      <c r="D146" s="80" t="e">
        <f>VLOOKUP(A146,počty!$W$6:$FA$100,17,0)</f>
        <v>#N/A</v>
      </c>
      <c r="E146" s="81" t="e">
        <f>VLOOKUP(A146,počty!$W$6:$FA$100,20,0)</f>
        <v>#N/A</v>
      </c>
      <c r="F146" s="124" t="e">
        <f>VLOOKUP(A146,počty!$W$6:$FA$100,24,0)</f>
        <v>#N/A</v>
      </c>
      <c r="G146" s="83" t="e">
        <f>VLOOKUP(A146,počty!$W$6:$FA$100,25,0)</f>
        <v>#N/A</v>
      </c>
      <c r="H146" s="84" t="e">
        <f>VLOOKUP(A146,počty!$W$6:$FA$100,26,0)</f>
        <v>#N/A</v>
      </c>
      <c r="I146" s="84" t="e">
        <f>VLOOKUP(A146,počty!$W$6:$FA$100,27,0)</f>
        <v>#N/A</v>
      </c>
      <c r="J146" s="84" t="e">
        <f>VLOOKUP(A146,počty!$W$6:$FA$100,28,0)</f>
        <v>#N/A</v>
      </c>
      <c r="K146" s="85" t="e">
        <f>VLOOKUP(A146,počty!$W$6:$FA$100,29,0)</f>
        <v>#N/A</v>
      </c>
      <c r="L146" s="82" t="e">
        <f>VLOOKUP(A146,počty!$W$6:$FA$100,30,0)</f>
        <v>#N/A</v>
      </c>
      <c r="M146" s="82" t="e">
        <f>VLOOKUP(A146,počty!$W$6:$FA$100,31,0)</f>
        <v>#N/A</v>
      </c>
      <c r="N146" s="82" t="e">
        <f>VLOOKUP(A146,počty!$W$6:$FA$100,32,0)</f>
        <v>#N/A</v>
      </c>
      <c r="O146" s="92" t="e">
        <f>VLOOKUP(A146,počty!$W$6:$FA$100,33,0)</f>
        <v>#N/A</v>
      </c>
      <c r="P146" s="497" t="e">
        <f>VLOOKUP(A146,počty!$W$6:$FA$100,44,0)</f>
        <v>#N/A</v>
      </c>
      <c r="Q146" s="126" t="e">
        <f>VLOOKUP(A146,počty!$W$6:$FA$100,47,0)</f>
        <v>#N/A</v>
      </c>
    </row>
    <row r="147" spans="1:17" ht="13.5" customHeight="1" thickBot="1">
      <c r="A147" s="514"/>
      <c r="B147" s="500"/>
      <c r="C147" s="122"/>
      <c r="D147" s="86" t="e">
        <f>VLOOKUP(A146,počty!$W$6:$FA$100,18,0)</f>
        <v>#N/A</v>
      </c>
      <c r="E147" s="87" t="e">
        <f>VLOOKUP(A146,počty!$W$6:$FA$100,19,0)</f>
        <v>#N/A</v>
      </c>
      <c r="F147" s="125" t="e">
        <f>VLOOKUP(A146,počty!$W$6:$FA$100,34,0)</f>
        <v>#N/A</v>
      </c>
      <c r="G147" s="89" t="e">
        <f>VLOOKUP(A146,počty!$W$6:$FA$100,35,0)</f>
        <v>#N/A</v>
      </c>
      <c r="H147" s="90" t="e">
        <f>VLOOKUP(A146,počty!$W$6:$FA$100,36,0)</f>
        <v>#N/A</v>
      </c>
      <c r="I147" s="90" t="e">
        <f>VLOOKUP(A146,počty!$W$6:$FA$100,37,0)</f>
        <v>#N/A</v>
      </c>
      <c r="J147" s="90" t="e">
        <f>VLOOKUP(A146,počty!$W$6:$FA$100,38,0)</f>
        <v>#N/A</v>
      </c>
      <c r="K147" s="91" t="e">
        <f>VLOOKUP(A146,počty!$W$6:$FA$100,39,0)</f>
        <v>#N/A</v>
      </c>
      <c r="L147" s="88" t="e">
        <f>VLOOKUP(A146,počty!$W$6:$FA$100,40,0)</f>
        <v>#N/A</v>
      </c>
      <c r="M147" s="88" t="e">
        <f>VLOOKUP(A146,počty!$W$6:$FA$100,41,0)</f>
        <v>#N/A</v>
      </c>
      <c r="N147" s="88" t="e">
        <f>VLOOKUP(A146,počty!$W$6:$FA$100,42,0)</f>
        <v>#N/A</v>
      </c>
      <c r="O147" s="93" t="e">
        <f>VLOOKUP(A146,počty!$W$6:$FA$100,43,0)</f>
        <v>#N/A</v>
      </c>
      <c r="P147" s="498"/>
      <c r="Q147" s="127" t="e">
        <f>VLOOKUP(A146,počty!$W$6:$FA$100,46,0)</f>
        <v>#N/A</v>
      </c>
    </row>
    <row r="148" spans="1:17" ht="13.5" customHeight="1">
      <c r="A148" s="513">
        <v>69</v>
      </c>
      <c r="B148" s="499" t="e">
        <f>VLOOKUP(A148,počty!$W$6:$FA$100,45,0)</f>
        <v>#N/A</v>
      </c>
      <c r="C148" s="121" t="e">
        <f>VLOOKUP(A148,počty!$W$6:$FA$100,23,0)</f>
        <v>#N/A</v>
      </c>
      <c r="D148" s="80" t="e">
        <f>VLOOKUP(A148,počty!$W$6:$FA$100,17,0)</f>
        <v>#N/A</v>
      </c>
      <c r="E148" s="81" t="e">
        <f>VLOOKUP(A148,počty!$W$6:$FA$100,20,0)</f>
        <v>#N/A</v>
      </c>
      <c r="F148" s="124" t="e">
        <f>VLOOKUP(A148,počty!$W$6:$FA$100,24,0)</f>
        <v>#N/A</v>
      </c>
      <c r="G148" s="83" t="e">
        <f>VLOOKUP(A148,počty!$W$6:$FA$100,25,0)</f>
        <v>#N/A</v>
      </c>
      <c r="H148" s="84" t="e">
        <f>VLOOKUP(A148,počty!$W$6:$FA$100,26,0)</f>
        <v>#N/A</v>
      </c>
      <c r="I148" s="84" t="e">
        <f>VLOOKUP(A148,počty!$W$6:$FA$100,27,0)</f>
        <v>#N/A</v>
      </c>
      <c r="J148" s="84" t="e">
        <f>VLOOKUP(A148,počty!$W$6:$FA$100,28,0)</f>
        <v>#N/A</v>
      </c>
      <c r="K148" s="85" t="e">
        <f>VLOOKUP(A148,počty!$W$6:$FA$100,29,0)</f>
        <v>#N/A</v>
      </c>
      <c r="L148" s="82" t="e">
        <f>VLOOKUP(A148,počty!$W$6:$FA$100,30,0)</f>
        <v>#N/A</v>
      </c>
      <c r="M148" s="82" t="e">
        <f>VLOOKUP(A148,počty!$W$6:$FA$100,31,0)</f>
        <v>#N/A</v>
      </c>
      <c r="N148" s="82" t="e">
        <f>VLOOKUP(A148,počty!$W$6:$FA$100,32,0)</f>
        <v>#N/A</v>
      </c>
      <c r="O148" s="92" t="e">
        <f>VLOOKUP(A148,počty!$W$6:$FA$100,33,0)</f>
        <v>#N/A</v>
      </c>
      <c r="P148" s="497" t="e">
        <f>VLOOKUP(A148,počty!$W$6:$FA$100,44,0)</f>
        <v>#N/A</v>
      </c>
      <c r="Q148" s="126" t="e">
        <f>VLOOKUP(A148,počty!$W$6:$FA$100,47,0)</f>
        <v>#N/A</v>
      </c>
    </row>
    <row r="149" spans="1:17" ht="13.5" customHeight="1" thickBot="1">
      <c r="A149" s="514"/>
      <c r="B149" s="500"/>
      <c r="C149" s="122"/>
      <c r="D149" s="86" t="e">
        <f>VLOOKUP(A148,počty!$W$6:$FA$100,18,0)</f>
        <v>#N/A</v>
      </c>
      <c r="E149" s="87" t="e">
        <f>VLOOKUP(A148,počty!$W$6:$FA$100,19,0)</f>
        <v>#N/A</v>
      </c>
      <c r="F149" s="125" t="e">
        <f>VLOOKUP(A148,počty!$W$6:$FA$100,34,0)</f>
        <v>#N/A</v>
      </c>
      <c r="G149" s="89" t="e">
        <f>VLOOKUP(A148,počty!$W$6:$FA$100,35,0)</f>
        <v>#N/A</v>
      </c>
      <c r="H149" s="90" t="e">
        <f>VLOOKUP(A148,počty!$W$6:$FA$100,36,0)</f>
        <v>#N/A</v>
      </c>
      <c r="I149" s="90" t="e">
        <f>VLOOKUP(A148,počty!$W$6:$FA$100,37,0)</f>
        <v>#N/A</v>
      </c>
      <c r="J149" s="90" t="e">
        <f>VLOOKUP(A148,počty!$W$6:$FA$100,38,0)</f>
        <v>#N/A</v>
      </c>
      <c r="K149" s="91" t="e">
        <f>VLOOKUP(A148,počty!$W$6:$FA$100,39,0)</f>
        <v>#N/A</v>
      </c>
      <c r="L149" s="88" t="e">
        <f>VLOOKUP(A148,počty!$W$6:$FA$100,40,0)</f>
        <v>#N/A</v>
      </c>
      <c r="M149" s="88" t="e">
        <f>VLOOKUP(A148,počty!$W$6:$FA$100,41,0)</f>
        <v>#N/A</v>
      </c>
      <c r="N149" s="88" t="e">
        <f>VLOOKUP(A148,počty!$W$6:$FA$100,42,0)</f>
        <v>#N/A</v>
      </c>
      <c r="O149" s="93" t="e">
        <f>VLOOKUP(A148,počty!$W$6:$FA$100,43,0)</f>
        <v>#N/A</v>
      </c>
      <c r="P149" s="498"/>
      <c r="Q149" s="127" t="e">
        <f>VLOOKUP(A148,počty!$W$6:$FA$100,46,0)</f>
        <v>#N/A</v>
      </c>
    </row>
    <row r="150" spans="1:17" ht="13.5" customHeight="1">
      <c r="A150" s="513">
        <v>70</v>
      </c>
      <c r="B150" s="499" t="e">
        <f>VLOOKUP(A150,počty!$W$6:$FA$100,45,0)</f>
        <v>#N/A</v>
      </c>
      <c r="C150" s="121" t="e">
        <f>VLOOKUP(A150,počty!$W$6:$FA$100,23,0)</f>
        <v>#N/A</v>
      </c>
      <c r="D150" s="80" t="e">
        <f>VLOOKUP(A150,počty!$W$6:$FA$100,17,0)</f>
        <v>#N/A</v>
      </c>
      <c r="E150" s="81" t="e">
        <f>VLOOKUP(A150,počty!$W$6:$FA$100,20,0)</f>
        <v>#N/A</v>
      </c>
      <c r="F150" s="124" t="e">
        <f>VLOOKUP(A150,počty!$W$6:$FA$100,24,0)</f>
        <v>#N/A</v>
      </c>
      <c r="G150" s="83" t="e">
        <f>VLOOKUP(A150,počty!$W$6:$FA$100,25,0)</f>
        <v>#N/A</v>
      </c>
      <c r="H150" s="84" t="e">
        <f>VLOOKUP(A150,počty!$W$6:$FA$100,26,0)</f>
        <v>#N/A</v>
      </c>
      <c r="I150" s="84" t="e">
        <f>VLOOKUP(A150,počty!$W$6:$FA$100,27,0)</f>
        <v>#N/A</v>
      </c>
      <c r="J150" s="84" t="e">
        <f>VLOOKUP(A150,počty!$W$6:$FA$100,28,0)</f>
        <v>#N/A</v>
      </c>
      <c r="K150" s="85" t="e">
        <f>VLOOKUP(A150,počty!$W$6:$FA$100,29,0)</f>
        <v>#N/A</v>
      </c>
      <c r="L150" s="82" t="e">
        <f>VLOOKUP(A150,počty!$W$6:$FA$100,30,0)</f>
        <v>#N/A</v>
      </c>
      <c r="M150" s="82" t="e">
        <f>VLOOKUP(A150,počty!$W$6:$FA$100,31,0)</f>
        <v>#N/A</v>
      </c>
      <c r="N150" s="82" t="e">
        <f>VLOOKUP(A150,počty!$W$6:$FA$100,32,0)</f>
        <v>#N/A</v>
      </c>
      <c r="O150" s="92" t="e">
        <f>VLOOKUP(A150,počty!$W$6:$FA$100,33,0)</f>
        <v>#N/A</v>
      </c>
      <c r="P150" s="497" t="e">
        <f>VLOOKUP(A150,počty!$W$6:$FA$100,44,0)</f>
        <v>#N/A</v>
      </c>
      <c r="Q150" s="126" t="e">
        <f>VLOOKUP(A150,počty!$W$6:$FA$100,47,0)</f>
        <v>#N/A</v>
      </c>
    </row>
    <row r="151" spans="1:17" ht="13.5" customHeight="1" thickBot="1">
      <c r="A151" s="514"/>
      <c r="B151" s="500"/>
      <c r="C151" s="122"/>
      <c r="D151" s="86" t="e">
        <f>VLOOKUP(A150,počty!$W$6:$FA$100,18,0)</f>
        <v>#N/A</v>
      </c>
      <c r="E151" s="87" t="e">
        <f>VLOOKUP(A150,počty!$W$6:$FA$100,19,0)</f>
        <v>#N/A</v>
      </c>
      <c r="F151" s="125" t="e">
        <f>VLOOKUP(A150,počty!$W$6:$FA$100,34,0)</f>
        <v>#N/A</v>
      </c>
      <c r="G151" s="89" t="e">
        <f>VLOOKUP(A150,počty!$W$6:$FA$100,35,0)</f>
        <v>#N/A</v>
      </c>
      <c r="H151" s="90" t="e">
        <f>VLOOKUP(A150,počty!$W$6:$FA$100,36,0)</f>
        <v>#N/A</v>
      </c>
      <c r="I151" s="90" t="e">
        <f>VLOOKUP(A150,počty!$W$6:$FA$100,37,0)</f>
        <v>#N/A</v>
      </c>
      <c r="J151" s="90" t="e">
        <f>VLOOKUP(A150,počty!$W$6:$FA$100,38,0)</f>
        <v>#N/A</v>
      </c>
      <c r="K151" s="91" t="e">
        <f>VLOOKUP(A150,počty!$W$6:$FA$100,39,0)</f>
        <v>#N/A</v>
      </c>
      <c r="L151" s="88" t="e">
        <f>VLOOKUP(A150,počty!$W$6:$FA$100,40,0)</f>
        <v>#N/A</v>
      </c>
      <c r="M151" s="88" t="e">
        <f>VLOOKUP(A150,počty!$W$6:$FA$100,41,0)</f>
        <v>#N/A</v>
      </c>
      <c r="N151" s="88" t="e">
        <f>VLOOKUP(A150,počty!$W$6:$FA$100,42,0)</f>
        <v>#N/A</v>
      </c>
      <c r="O151" s="93" t="e">
        <f>VLOOKUP(A150,počty!$W$6:$FA$100,43,0)</f>
        <v>#N/A</v>
      </c>
      <c r="P151" s="498"/>
      <c r="Q151" s="127" t="e">
        <f>VLOOKUP(A150,počty!$W$6:$FA$100,46,0)</f>
        <v>#N/A</v>
      </c>
    </row>
    <row r="152" spans="2:17" ht="13.5" customHeight="1" hidden="1">
      <c r="B152" s="69"/>
      <c r="C152" s="20"/>
      <c r="D152" s="94"/>
      <c r="E152" s="95"/>
      <c r="F152" s="128"/>
      <c r="G152" s="97"/>
      <c r="H152" s="97"/>
      <c r="I152" s="97"/>
      <c r="J152" s="97"/>
      <c r="K152" s="97"/>
      <c r="L152" s="96"/>
      <c r="M152" s="96"/>
      <c r="N152" s="96"/>
      <c r="O152" s="98"/>
      <c r="P152" s="129"/>
      <c r="Q152" s="130"/>
    </row>
    <row r="153" spans="2:17" ht="13.5" customHeight="1" hidden="1">
      <c r="B153" s="69"/>
      <c r="C153" s="20"/>
      <c r="D153" s="94"/>
      <c r="E153" s="95"/>
      <c r="F153" s="128"/>
      <c r="G153" s="97"/>
      <c r="H153" s="97"/>
      <c r="I153" s="97"/>
      <c r="J153" s="97"/>
      <c r="K153" s="97"/>
      <c r="L153" s="96"/>
      <c r="M153" s="96"/>
      <c r="N153" s="96"/>
      <c r="O153" s="98"/>
      <c r="P153" s="129"/>
      <c r="Q153" s="130"/>
    </row>
    <row r="154" spans="2:17" ht="13.5" customHeight="1" hidden="1">
      <c r="B154" s="69"/>
      <c r="C154" s="20"/>
      <c r="D154" s="94"/>
      <c r="E154" s="95"/>
      <c r="F154" s="128"/>
      <c r="G154" s="97"/>
      <c r="H154" s="97"/>
      <c r="I154" s="97"/>
      <c r="J154" s="97"/>
      <c r="K154" s="97"/>
      <c r="L154" s="96"/>
      <c r="M154" s="96"/>
      <c r="N154" s="96"/>
      <c r="O154" s="98"/>
      <c r="P154" s="129"/>
      <c r="Q154" s="130"/>
    </row>
    <row r="155" spans="2:17" ht="5.25" customHeight="1">
      <c r="B155" s="69"/>
      <c r="C155" s="20"/>
      <c r="D155" s="94"/>
      <c r="E155" s="95"/>
      <c r="F155" s="128"/>
      <c r="G155" s="97"/>
      <c r="H155" s="97"/>
      <c r="I155" s="97"/>
      <c r="J155" s="97"/>
      <c r="K155" s="97"/>
      <c r="L155" s="96"/>
      <c r="M155" s="96"/>
      <c r="N155" s="96"/>
      <c r="O155" s="98"/>
      <c r="P155" s="129"/>
      <c r="Q155" s="130"/>
    </row>
    <row r="156" spans="1:17" s="166" customFormat="1" ht="12" customHeight="1">
      <c r="A156" s="185"/>
      <c r="B156" s="164" t="s">
        <v>24</v>
      </c>
      <c r="C156" s="102"/>
      <c r="D156" s="94"/>
      <c r="E156" s="95" t="s">
        <v>136</v>
      </c>
      <c r="F156" s="165"/>
      <c r="G156" s="5"/>
      <c r="H156" s="5"/>
      <c r="I156" s="5"/>
      <c r="J156" s="16"/>
      <c r="K156" s="16"/>
      <c r="L156" s="15"/>
      <c r="M156" s="15"/>
      <c r="N156" s="15"/>
      <c r="O156" s="58"/>
      <c r="P156" s="3"/>
      <c r="Q156"/>
    </row>
    <row r="157" spans="1:17" s="166" customFormat="1" ht="12" customHeight="1">
      <c r="A157" s="185"/>
      <c r="B157" s="164" t="s">
        <v>23</v>
      </c>
      <c r="C157" s="102"/>
      <c r="D157" s="102"/>
      <c r="E157" s="95" t="s">
        <v>136</v>
      </c>
      <c r="F157" s="165"/>
      <c r="G157" s="12"/>
      <c r="H157" s="5"/>
      <c r="I157" s="14" t="s">
        <v>21</v>
      </c>
      <c r="J157" s="9"/>
      <c r="K157" s="9"/>
      <c r="L157" s="9"/>
      <c r="M157" s="10"/>
      <c r="N157" s="10"/>
      <c r="O157" s="13" t="s">
        <v>20</v>
      </c>
      <c r="P157" s="8"/>
      <c r="Q157" s="8"/>
    </row>
    <row r="158" spans="1:17" s="166" customFormat="1" ht="12" customHeight="1">
      <c r="A158" s="185"/>
      <c r="B158" s="164" t="s">
        <v>22</v>
      </c>
      <c r="C158" s="102"/>
      <c r="D158" s="102"/>
      <c r="E158" s="95" t="s">
        <v>136</v>
      </c>
      <c r="F158" s="165"/>
      <c r="G158" s="12"/>
      <c r="H158" s="5"/>
      <c r="I158" s="11" t="str">
        <f>+D5</f>
        <v>LASOTA Stanislav st.</v>
      </c>
      <c r="J158" s="9"/>
      <c r="K158" s="9"/>
      <c r="L158" s="9"/>
      <c r="M158" s="10"/>
      <c r="N158" s="10"/>
      <c r="O158" s="9" t="str">
        <f>+D7</f>
        <v>LASOTA Stanislav ml.</v>
      </c>
      <c r="P158" s="8"/>
      <c r="Q158" s="8"/>
    </row>
    <row r="159" spans="2:6" ht="8.25" customHeight="1">
      <c r="B159" s="79"/>
      <c r="C159" s="69"/>
      <c r="D159" s="12"/>
      <c r="E159" s="17"/>
      <c r="F159" s="15"/>
    </row>
    <row r="160" spans="2:6" ht="15" customHeight="1" hidden="1">
      <c r="B160" s="79"/>
      <c r="C160" s="69"/>
      <c r="D160" s="12"/>
      <c r="E160" s="17"/>
      <c r="F160" s="15"/>
    </row>
    <row r="161" spans="2:18" ht="12.75" customHeight="1">
      <c r="B161"/>
      <c r="C161"/>
      <c r="D161"/>
      <c r="E161" s="79"/>
      <c r="F161" s="123"/>
      <c r="R161" s="59"/>
    </row>
    <row r="162" spans="2:18" ht="14.25">
      <c r="B162"/>
      <c r="C162"/>
      <c r="D162"/>
      <c r="E162" s="79"/>
      <c r="F162" s="69"/>
      <c r="R162" s="59"/>
    </row>
    <row r="163" ht="12.75" customHeight="1"/>
  </sheetData>
  <sheetProtection/>
  <mergeCells count="217">
    <mergeCell ref="B150:B151"/>
    <mergeCell ref="P150:P151"/>
    <mergeCell ref="B144:B145"/>
    <mergeCell ref="P144:P145"/>
    <mergeCell ref="B146:B147"/>
    <mergeCell ref="P146:P147"/>
    <mergeCell ref="B148:B149"/>
    <mergeCell ref="P148:P149"/>
    <mergeCell ref="B138:B139"/>
    <mergeCell ref="P138:P139"/>
    <mergeCell ref="B140:B141"/>
    <mergeCell ref="P140:P141"/>
    <mergeCell ref="B142:B143"/>
    <mergeCell ref="P142:P143"/>
    <mergeCell ref="B132:B133"/>
    <mergeCell ref="P132:P133"/>
    <mergeCell ref="B134:B135"/>
    <mergeCell ref="P134:P135"/>
    <mergeCell ref="B136:B137"/>
    <mergeCell ref="P136:P137"/>
    <mergeCell ref="B126:B127"/>
    <mergeCell ref="P126:P127"/>
    <mergeCell ref="B128:B129"/>
    <mergeCell ref="P128:P129"/>
    <mergeCell ref="B130:B131"/>
    <mergeCell ref="P130:P131"/>
    <mergeCell ref="B120:B121"/>
    <mergeCell ref="P120:P121"/>
    <mergeCell ref="B122:B123"/>
    <mergeCell ref="P122:P123"/>
    <mergeCell ref="B124:B125"/>
    <mergeCell ref="P124:P125"/>
    <mergeCell ref="B114:B115"/>
    <mergeCell ref="P114:P115"/>
    <mergeCell ref="B116:B117"/>
    <mergeCell ref="P116:P117"/>
    <mergeCell ref="B118:B119"/>
    <mergeCell ref="P118:P119"/>
    <mergeCell ref="B108:B109"/>
    <mergeCell ref="P108:P109"/>
    <mergeCell ref="B110:B111"/>
    <mergeCell ref="P110:P111"/>
    <mergeCell ref="B112:B113"/>
    <mergeCell ref="P112:P113"/>
    <mergeCell ref="B102:B103"/>
    <mergeCell ref="P102:P103"/>
    <mergeCell ref="B104:B105"/>
    <mergeCell ref="P104:P105"/>
    <mergeCell ref="B106:B107"/>
    <mergeCell ref="P106:P107"/>
    <mergeCell ref="B96:B97"/>
    <mergeCell ref="P96:P97"/>
    <mergeCell ref="B98:B99"/>
    <mergeCell ref="P98:P99"/>
    <mergeCell ref="B100:B101"/>
    <mergeCell ref="P100:P101"/>
    <mergeCell ref="B90:B91"/>
    <mergeCell ref="P90:P91"/>
    <mergeCell ref="B92:B93"/>
    <mergeCell ref="P92:P93"/>
    <mergeCell ref="B94:B95"/>
    <mergeCell ref="P94:P95"/>
    <mergeCell ref="B84:B85"/>
    <mergeCell ref="P84:P85"/>
    <mergeCell ref="B86:B87"/>
    <mergeCell ref="P86:P87"/>
    <mergeCell ref="B88:B89"/>
    <mergeCell ref="P88:P89"/>
    <mergeCell ref="A144:A145"/>
    <mergeCell ref="A146:A147"/>
    <mergeCell ref="A148:A149"/>
    <mergeCell ref="A150:A151"/>
    <mergeCell ref="A132:A133"/>
    <mergeCell ref="A134:A135"/>
    <mergeCell ref="A136:A137"/>
    <mergeCell ref="A138:A139"/>
    <mergeCell ref="A140:A141"/>
    <mergeCell ref="A142:A143"/>
    <mergeCell ref="A120:A121"/>
    <mergeCell ref="A122:A123"/>
    <mergeCell ref="A124:A125"/>
    <mergeCell ref="A126:A127"/>
    <mergeCell ref="A128:A129"/>
    <mergeCell ref="A130:A131"/>
    <mergeCell ref="A108:A109"/>
    <mergeCell ref="A110:A111"/>
    <mergeCell ref="A112:A113"/>
    <mergeCell ref="A114:A115"/>
    <mergeCell ref="A116:A117"/>
    <mergeCell ref="A118:A119"/>
    <mergeCell ref="A96:A97"/>
    <mergeCell ref="A98:A99"/>
    <mergeCell ref="A100:A101"/>
    <mergeCell ref="A102:A103"/>
    <mergeCell ref="A104:A105"/>
    <mergeCell ref="A106:A107"/>
    <mergeCell ref="A84:A85"/>
    <mergeCell ref="A86:A87"/>
    <mergeCell ref="A88:A89"/>
    <mergeCell ref="A90:A91"/>
    <mergeCell ref="A92:A93"/>
    <mergeCell ref="A94:A95"/>
    <mergeCell ref="A72:A73"/>
    <mergeCell ref="A74:A75"/>
    <mergeCell ref="A76:A77"/>
    <mergeCell ref="A78:A79"/>
    <mergeCell ref="A80:A81"/>
    <mergeCell ref="A82:A83"/>
    <mergeCell ref="A60:A61"/>
    <mergeCell ref="A62:A63"/>
    <mergeCell ref="A64:A65"/>
    <mergeCell ref="A66:A67"/>
    <mergeCell ref="A68:A69"/>
    <mergeCell ref="A70:A71"/>
    <mergeCell ref="A48:A49"/>
    <mergeCell ref="A50:A51"/>
    <mergeCell ref="A52:A53"/>
    <mergeCell ref="A54:A55"/>
    <mergeCell ref="A56:A57"/>
    <mergeCell ref="A58:A59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B4:D4"/>
    <mergeCell ref="E4:Q4"/>
    <mergeCell ref="B1:I1"/>
    <mergeCell ref="J1:M1"/>
    <mergeCell ref="N1:Q1"/>
    <mergeCell ref="B2:Q2"/>
    <mergeCell ref="B68:B69"/>
    <mergeCell ref="P68:P69"/>
    <mergeCell ref="B76:B77"/>
    <mergeCell ref="P76:P77"/>
    <mergeCell ref="B82:B83"/>
    <mergeCell ref="P82:P83"/>
    <mergeCell ref="B80:B81"/>
    <mergeCell ref="P80:P81"/>
    <mergeCell ref="B78:B79"/>
    <mergeCell ref="P78:P79"/>
    <mergeCell ref="B72:B73"/>
    <mergeCell ref="P72:P73"/>
    <mergeCell ref="B74:B75"/>
    <mergeCell ref="P74:P75"/>
    <mergeCell ref="B54:B55"/>
    <mergeCell ref="P54:P55"/>
    <mergeCell ref="B60:B61"/>
    <mergeCell ref="P60:P61"/>
    <mergeCell ref="B70:B71"/>
    <mergeCell ref="P70:P71"/>
    <mergeCell ref="B58:B59"/>
    <mergeCell ref="P58:P59"/>
    <mergeCell ref="B56:B57"/>
    <mergeCell ref="P56:P57"/>
    <mergeCell ref="B66:B67"/>
    <mergeCell ref="P66:P67"/>
    <mergeCell ref="B64:B65"/>
    <mergeCell ref="P64:P65"/>
    <mergeCell ref="B40:B41"/>
    <mergeCell ref="P40:P41"/>
    <mergeCell ref="B38:B39"/>
    <mergeCell ref="P38:P39"/>
    <mergeCell ref="B62:B63"/>
    <mergeCell ref="P62:P63"/>
    <mergeCell ref="B42:B43"/>
    <mergeCell ref="P42:P43"/>
    <mergeCell ref="B44:B45"/>
    <mergeCell ref="P44:P45"/>
    <mergeCell ref="B32:B33"/>
    <mergeCell ref="P32:P33"/>
    <mergeCell ref="B30:B31"/>
    <mergeCell ref="P30:P31"/>
    <mergeCell ref="B36:B37"/>
    <mergeCell ref="P36:P37"/>
    <mergeCell ref="B34:B35"/>
    <mergeCell ref="P34:P35"/>
    <mergeCell ref="B28:B29"/>
    <mergeCell ref="P28:P29"/>
    <mergeCell ref="B52:B53"/>
    <mergeCell ref="P52:P53"/>
    <mergeCell ref="B50:B51"/>
    <mergeCell ref="P50:P51"/>
    <mergeCell ref="B48:B49"/>
    <mergeCell ref="P48:P49"/>
    <mergeCell ref="B46:B47"/>
    <mergeCell ref="P46:P47"/>
    <mergeCell ref="P12:P13"/>
    <mergeCell ref="B10:B11"/>
    <mergeCell ref="B26:B27"/>
    <mergeCell ref="P26:P27"/>
    <mergeCell ref="B22:B23"/>
    <mergeCell ref="P22:P23"/>
    <mergeCell ref="B12:B13"/>
    <mergeCell ref="B14:B15"/>
    <mergeCell ref="P14:P15"/>
    <mergeCell ref="B24:B25"/>
    <mergeCell ref="P24:P25"/>
    <mergeCell ref="B16:B17"/>
    <mergeCell ref="P16:P17"/>
    <mergeCell ref="B18:B19"/>
    <mergeCell ref="P18:P19"/>
    <mergeCell ref="B20:B21"/>
    <mergeCell ref="P20:P21"/>
  </mergeCells>
  <printOptions horizontalCentered="1"/>
  <pageMargins left="0.3937007874015748" right="0" top="0.23" bottom="0.27" header="0" footer="0"/>
  <pageSetup horizontalDpi="300" verticalDpi="300" orientation="portrait" paperSize="9" scale="9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2"/>
  <sheetViews>
    <sheetView zoomScale="90" zoomScaleNormal="90" zoomScalePageLayoutView="0" workbookViewId="0" topLeftCell="B1">
      <selection activeCell="B12" sqref="B12:B13"/>
    </sheetView>
  </sheetViews>
  <sheetFormatPr defaultColWidth="9.00390625" defaultRowHeight="12.75"/>
  <cols>
    <col min="1" max="1" width="6.00390625" style="184" hidden="1" customWidth="1"/>
    <col min="2" max="2" width="6.25390625" style="78" customWidth="1"/>
    <col min="3" max="3" width="4.25390625" style="70" customWidth="1"/>
    <col min="4" max="4" width="16.75390625" style="7" customWidth="1"/>
    <col min="5" max="5" width="4.75390625" style="6" customWidth="1"/>
    <col min="6" max="6" width="4.875" style="4" customWidth="1"/>
    <col min="7" max="11" width="4.75390625" style="5" customWidth="1"/>
    <col min="12" max="14" width="5.625" style="4" customWidth="1"/>
    <col min="15" max="15" width="4.875" style="58" customWidth="1"/>
    <col min="16" max="16" width="7.375" style="3" customWidth="1"/>
    <col min="17" max="17" width="8.125" style="0" customWidth="1"/>
  </cols>
  <sheetData>
    <row r="1" spans="1:17" s="50" customFormat="1" ht="32.25" customHeight="1" thickBot="1">
      <c r="A1" s="181"/>
      <c r="B1" s="469" t="s">
        <v>89</v>
      </c>
      <c r="C1" s="507"/>
      <c r="D1" s="507"/>
      <c r="E1" s="507"/>
      <c r="F1" s="507"/>
      <c r="G1" s="507"/>
      <c r="H1" s="507"/>
      <c r="I1" s="508"/>
      <c r="J1" s="464" t="str">
        <f>CONCATENATE("K ",počty!CG2)</f>
        <v>K 22</v>
      </c>
      <c r="K1" s="465"/>
      <c r="L1" s="465"/>
      <c r="M1" s="466"/>
      <c r="N1" s="509" t="str">
        <f>+počty!AM2</f>
        <v>ŽÁCI 9+10</v>
      </c>
      <c r="O1" s="510"/>
      <c r="P1" s="510"/>
      <c r="Q1" s="511"/>
    </row>
    <row r="2" spans="1:17" s="51" customFormat="1" ht="26.25" customHeight="1">
      <c r="A2" s="182"/>
      <c r="B2" s="512" t="str">
        <f>+počty!AM3</f>
        <v>XXIV. ročník Beskydského turné žáků ve skoku na lyžích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</row>
    <row r="3" spans="1:17" s="53" customFormat="1" ht="38.25" customHeight="1" thickBot="1">
      <c r="A3" s="183"/>
      <c r="B3" s="161" t="s">
        <v>133</v>
      </c>
      <c r="C3" s="162"/>
      <c r="D3" s="162"/>
      <c r="E3" s="162"/>
      <c r="F3" s="162"/>
      <c r="G3" s="162"/>
      <c r="H3" s="162"/>
      <c r="I3" s="162"/>
      <c r="K3" s="49"/>
      <c r="L3" s="49"/>
      <c r="M3" s="49"/>
      <c r="N3" s="49"/>
      <c r="O3" s="49"/>
      <c r="P3" s="52"/>
      <c r="Q3" s="163" t="str">
        <f>+počty!BT2</f>
        <v>Frenštát</v>
      </c>
    </row>
    <row r="4" spans="2:17" ht="24" customHeight="1" thickBot="1">
      <c r="B4" s="467">
        <f>+počty!CC2</f>
        <v>41082</v>
      </c>
      <c r="C4" s="503"/>
      <c r="D4" s="468"/>
      <c r="E4" s="504" t="str">
        <f>CONCATENATE("skok.můstek K ",počty!CG2,"m"," (K=60b. +/-",počty!CM2,"b./m)")</f>
        <v>skok.můstek K 22m (K=60b. +/-2,2b./m)</v>
      </c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6"/>
    </row>
    <row r="5" spans="2:17" ht="13.5" customHeight="1">
      <c r="B5" s="75" t="s">
        <v>34</v>
      </c>
      <c r="C5" s="118"/>
      <c r="D5" s="48" t="s">
        <v>73</v>
      </c>
      <c r="E5" s="19"/>
      <c r="F5" s="18"/>
      <c r="G5" s="18" t="s">
        <v>31</v>
      </c>
      <c r="H5" s="47"/>
      <c r="I5" s="46" t="s">
        <v>3</v>
      </c>
      <c r="J5" s="36" t="s">
        <v>74</v>
      </c>
      <c r="K5" s="36"/>
      <c r="L5" s="36"/>
      <c r="M5" s="36"/>
      <c r="N5" s="36"/>
      <c r="O5" s="36"/>
      <c r="P5" s="54" t="s">
        <v>31</v>
      </c>
      <c r="Q5" s="45"/>
    </row>
    <row r="6" spans="2:17" ht="13.5" customHeight="1">
      <c r="B6" s="76"/>
      <c r="C6" s="119"/>
      <c r="D6" s="37"/>
      <c r="E6" s="19"/>
      <c r="F6" s="18"/>
      <c r="G6" s="18"/>
      <c r="H6" s="47"/>
      <c r="I6" s="46" t="s">
        <v>4</v>
      </c>
      <c r="J6" s="36" t="s">
        <v>75</v>
      </c>
      <c r="K6" s="36"/>
      <c r="L6" s="36"/>
      <c r="M6" s="36"/>
      <c r="N6" s="36"/>
      <c r="O6" s="36"/>
      <c r="P6" s="54" t="s">
        <v>31</v>
      </c>
      <c r="Q6" s="45"/>
    </row>
    <row r="7" spans="2:17" ht="13.5" customHeight="1">
      <c r="B7" s="76" t="s">
        <v>33</v>
      </c>
      <c r="C7" s="119"/>
      <c r="D7" s="37" t="s">
        <v>76</v>
      </c>
      <c r="E7" s="19"/>
      <c r="F7" s="18"/>
      <c r="G7" s="18" t="s">
        <v>31</v>
      </c>
      <c r="H7" s="47"/>
      <c r="I7" s="46" t="s">
        <v>5</v>
      </c>
      <c r="J7" s="36" t="s">
        <v>77</v>
      </c>
      <c r="K7" s="36"/>
      <c r="L7" s="36"/>
      <c r="M7" s="36"/>
      <c r="N7" s="36"/>
      <c r="O7" s="36"/>
      <c r="P7" s="54" t="s">
        <v>31</v>
      </c>
      <c r="Q7" s="45"/>
    </row>
    <row r="8" spans="2:17" ht="13.5" customHeight="1">
      <c r="B8" s="76"/>
      <c r="C8" s="119"/>
      <c r="D8" s="37"/>
      <c r="E8" s="19"/>
      <c r="F8" s="18"/>
      <c r="G8" s="18"/>
      <c r="H8" s="47"/>
      <c r="I8" s="46" t="s">
        <v>6</v>
      </c>
      <c r="J8" s="36" t="s">
        <v>78</v>
      </c>
      <c r="K8" s="36"/>
      <c r="L8" s="36"/>
      <c r="M8" s="36"/>
      <c r="N8" s="36"/>
      <c r="O8" s="36"/>
      <c r="P8" s="54" t="s">
        <v>36</v>
      </c>
      <c r="Q8" s="45"/>
    </row>
    <row r="9" spans="2:17" ht="13.5" customHeight="1" thickBot="1">
      <c r="B9" s="77" t="s">
        <v>32</v>
      </c>
      <c r="C9" s="120"/>
      <c r="D9" s="44" t="s">
        <v>74</v>
      </c>
      <c r="E9" s="43"/>
      <c r="F9" s="42"/>
      <c r="G9" s="42" t="s">
        <v>31</v>
      </c>
      <c r="H9" s="41"/>
      <c r="I9" s="40" t="s">
        <v>7</v>
      </c>
      <c r="J9" s="39" t="s">
        <v>79</v>
      </c>
      <c r="K9" s="39"/>
      <c r="L9" s="39"/>
      <c r="M9" s="39"/>
      <c r="N9" s="39"/>
      <c r="O9" s="39"/>
      <c r="P9" s="55" t="s">
        <v>31</v>
      </c>
      <c r="Q9" s="38"/>
    </row>
    <row r="10" spans="2:17" ht="13.5" thickBot="1">
      <c r="B10" s="501" t="s">
        <v>19</v>
      </c>
      <c r="C10" s="116" t="s">
        <v>26</v>
      </c>
      <c r="D10" s="35" t="s">
        <v>1</v>
      </c>
      <c r="E10" s="34" t="s">
        <v>67</v>
      </c>
      <c r="F10" s="27" t="s">
        <v>30</v>
      </c>
      <c r="G10" s="33" t="s">
        <v>29</v>
      </c>
      <c r="H10" s="32"/>
      <c r="I10" s="32"/>
      <c r="J10" s="32"/>
      <c r="K10" s="31"/>
      <c r="L10" s="30" t="s">
        <v>12</v>
      </c>
      <c r="M10" s="29"/>
      <c r="N10" s="28"/>
      <c r="O10" s="56" t="s">
        <v>28</v>
      </c>
      <c r="P10" s="27" t="s">
        <v>12</v>
      </c>
      <c r="Q10" s="259" t="s">
        <v>159</v>
      </c>
    </row>
    <row r="11" spans="2:17" ht="13.5" thickBot="1">
      <c r="B11" s="502"/>
      <c r="C11" s="117" t="s">
        <v>27</v>
      </c>
      <c r="D11" s="26" t="s">
        <v>2</v>
      </c>
      <c r="E11" s="25" t="s">
        <v>35</v>
      </c>
      <c r="F11" s="21" t="s">
        <v>15</v>
      </c>
      <c r="G11" s="24" t="s">
        <v>3</v>
      </c>
      <c r="H11" s="23" t="s">
        <v>4</v>
      </c>
      <c r="I11" s="23" t="s">
        <v>5</v>
      </c>
      <c r="J11" s="23" t="s">
        <v>6</v>
      </c>
      <c r="K11" s="22" t="s">
        <v>7</v>
      </c>
      <c r="L11" s="24" t="s">
        <v>15</v>
      </c>
      <c r="M11" s="23" t="s">
        <v>26</v>
      </c>
      <c r="N11" s="22" t="s">
        <v>17</v>
      </c>
      <c r="O11" s="57" t="s">
        <v>25</v>
      </c>
      <c r="P11" s="21" t="s">
        <v>17</v>
      </c>
      <c r="Q11" s="260" t="s">
        <v>160</v>
      </c>
    </row>
    <row r="12" spans="1:17" ht="13.5" customHeight="1">
      <c r="A12" s="513">
        <v>1</v>
      </c>
      <c r="B12" s="499" t="e">
        <f>VLOOKUP(A12,počty!$Y$6:$FA$100,68,0)</f>
        <v>#N/A</v>
      </c>
      <c r="C12" s="121" t="e">
        <f>VLOOKUP(A12,počty!$Y$6:$FA$100,46,0)</f>
        <v>#N/A</v>
      </c>
      <c r="D12" s="80" t="e">
        <f>VLOOKUP(A12,počty!$Y$6:$FA$100,15,0)</f>
        <v>#N/A</v>
      </c>
      <c r="E12" s="81" t="e">
        <f>VLOOKUP(A12,počty!$Y$6:$FA$100,18,0)</f>
        <v>#N/A</v>
      </c>
      <c r="F12" s="124" t="e">
        <f>VLOOKUP(A12,počty!$Y$6:$FA$100,47,0)</f>
        <v>#N/A</v>
      </c>
      <c r="G12" s="83" t="e">
        <f>VLOOKUP(A12,počty!$Y$6:$FA$100,48,0)</f>
        <v>#N/A</v>
      </c>
      <c r="H12" s="84" t="e">
        <f>VLOOKUP(A12,počty!$Y$6:$FA$100,49,0)</f>
        <v>#N/A</v>
      </c>
      <c r="I12" s="84" t="e">
        <f>VLOOKUP(A12,počty!$Y$6:$FA$100,50,0)</f>
        <v>#N/A</v>
      </c>
      <c r="J12" s="84" t="e">
        <f>VLOOKUP(A12,počty!$Y$6:$FA$100,51,0)</f>
        <v>#N/A</v>
      </c>
      <c r="K12" s="85" t="e">
        <f>VLOOKUP(A12,počty!$Y$6:$FA$100,52,0)</f>
        <v>#N/A</v>
      </c>
      <c r="L12" s="82" t="e">
        <f>VLOOKUP(A12,počty!$Y$6:$FA$100,53,0)</f>
        <v>#N/A</v>
      </c>
      <c r="M12" s="82" t="e">
        <f>VLOOKUP(A12,počty!$Y$6:$FA$100,54,0)</f>
        <v>#N/A</v>
      </c>
      <c r="N12" s="82" t="e">
        <f>VLOOKUP(A12,počty!$Y$6:$FA$100,55,0)</f>
        <v>#N/A</v>
      </c>
      <c r="O12" s="92" t="e">
        <f>VLOOKUP(A12,počty!$Y$6:$FA$100,56,0)</f>
        <v>#N/A</v>
      </c>
      <c r="P12" s="497" t="e">
        <f>VLOOKUP(A12,počty!$Y$6:$FA$100,67,0)</f>
        <v>#N/A</v>
      </c>
      <c r="Q12" s="126" t="e">
        <f>VLOOKUP(A12,počty!$Y$6:$FA$100,70,0)</f>
        <v>#N/A</v>
      </c>
    </row>
    <row r="13" spans="1:17" ht="13.5" customHeight="1" thickBot="1">
      <c r="A13" s="514"/>
      <c r="B13" s="500"/>
      <c r="C13" s="122"/>
      <c r="D13" s="86" t="e">
        <f>VLOOKUP(A12,počty!$Y$6:$FA$100,16,0)</f>
        <v>#N/A</v>
      </c>
      <c r="E13" s="87" t="e">
        <f>VLOOKUP(A12,počty!$Y$6:$FA$100,17,0)</f>
        <v>#N/A</v>
      </c>
      <c r="F13" s="125" t="e">
        <f>VLOOKUP(A12,počty!$Y$6:$FA$100,57,0)</f>
        <v>#N/A</v>
      </c>
      <c r="G13" s="89" t="e">
        <f>VLOOKUP(A12,počty!$Y$6:$FA$100,58,0)</f>
        <v>#N/A</v>
      </c>
      <c r="H13" s="90" t="e">
        <f>VLOOKUP(A12,počty!$Y$6:$FA$100,59,0)</f>
        <v>#N/A</v>
      </c>
      <c r="I13" s="90" t="e">
        <f>VLOOKUP(A12,počty!$Y$6:$FA$100,60,0)</f>
        <v>#N/A</v>
      </c>
      <c r="J13" s="90" t="e">
        <f>VLOOKUP(A12,počty!$Y$6:$FA$100,61,0)</f>
        <v>#N/A</v>
      </c>
      <c r="K13" s="91" t="e">
        <f>VLOOKUP(A12,počty!$Y$6:$FA$100,62,0)</f>
        <v>#N/A</v>
      </c>
      <c r="L13" s="88" t="e">
        <f>VLOOKUP(A12,počty!$Y$6:$FA$100,63,0)</f>
        <v>#N/A</v>
      </c>
      <c r="M13" s="88" t="e">
        <f>VLOOKUP(A12,počty!$Y$6:$FA$100,64,0)</f>
        <v>#N/A</v>
      </c>
      <c r="N13" s="88" t="e">
        <f>VLOOKUP(A12,počty!$Y$6:$FA$100,65,0)</f>
        <v>#N/A</v>
      </c>
      <c r="O13" s="93" t="e">
        <f>VLOOKUP(A12,počty!$Y$6:$FA$100,66,0)</f>
        <v>#N/A</v>
      </c>
      <c r="P13" s="498"/>
      <c r="Q13" s="127" t="e">
        <f>VLOOKUP(A12,počty!$Y$6:$FA$100,69,0)</f>
        <v>#N/A</v>
      </c>
    </row>
    <row r="14" spans="1:17" ht="13.5" customHeight="1">
      <c r="A14" s="513">
        <v>2</v>
      </c>
      <c r="B14" s="499" t="e">
        <f>VLOOKUP(A14,počty!$Y$6:$FA$100,68,0)</f>
        <v>#N/A</v>
      </c>
      <c r="C14" s="121" t="e">
        <f>VLOOKUP(A14,počty!$Y$6:$FA$100,46,0)</f>
        <v>#N/A</v>
      </c>
      <c r="D14" s="80" t="e">
        <f>VLOOKUP(A14,počty!$Y$6:$FA$100,15,0)</f>
        <v>#N/A</v>
      </c>
      <c r="E14" s="81" t="e">
        <f>VLOOKUP(A14,počty!$Y$6:$FA$100,18,0)</f>
        <v>#N/A</v>
      </c>
      <c r="F14" s="124" t="e">
        <f>VLOOKUP(A14,počty!$Y$6:$FA$100,47,0)</f>
        <v>#N/A</v>
      </c>
      <c r="G14" s="83" t="e">
        <f>VLOOKUP(A14,počty!$Y$6:$FA$100,48,0)</f>
        <v>#N/A</v>
      </c>
      <c r="H14" s="84" t="e">
        <f>VLOOKUP(A14,počty!$Y$6:$FA$100,49,0)</f>
        <v>#N/A</v>
      </c>
      <c r="I14" s="84" t="e">
        <f>VLOOKUP(A14,počty!$Y$6:$FA$100,50,0)</f>
        <v>#N/A</v>
      </c>
      <c r="J14" s="84" t="e">
        <f>VLOOKUP(A14,počty!$Y$6:$FA$100,51,0)</f>
        <v>#N/A</v>
      </c>
      <c r="K14" s="85" t="e">
        <f>VLOOKUP(A14,počty!$Y$6:$FA$100,52,0)</f>
        <v>#N/A</v>
      </c>
      <c r="L14" s="82" t="e">
        <f>VLOOKUP(A14,počty!$Y$6:$FA$100,53,0)</f>
        <v>#N/A</v>
      </c>
      <c r="M14" s="82" t="e">
        <f>VLOOKUP(A14,počty!$Y$6:$FA$100,54,0)</f>
        <v>#N/A</v>
      </c>
      <c r="N14" s="82" t="e">
        <f>VLOOKUP(A14,počty!$Y$6:$FA$100,55,0)</f>
        <v>#N/A</v>
      </c>
      <c r="O14" s="92" t="e">
        <f>VLOOKUP(A14,počty!$Y$6:$FA$100,56,0)</f>
        <v>#N/A</v>
      </c>
      <c r="P14" s="497" t="e">
        <f>VLOOKUP(A14,počty!$Y$6:$FA$100,67,0)</f>
        <v>#N/A</v>
      </c>
      <c r="Q14" s="126" t="e">
        <f>VLOOKUP(A14,počty!$Y$6:$FA$100,70,0)</f>
        <v>#N/A</v>
      </c>
    </row>
    <row r="15" spans="1:17" ht="13.5" customHeight="1" thickBot="1">
      <c r="A15" s="514"/>
      <c r="B15" s="500"/>
      <c r="C15" s="122"/>
      <c r="D15" s="86" t="e">
        <f>VLOOKUP(A14,počty!$Y$6:$FA$100,16,0)</f>
        <v>#N/A</v>
      </c>
      <c r="E15" s="87" t="e">
        <f>VLOOKUP(A14,počty!$Y$6:$FA$100,17,0)</f>
        <v>#N/A</v>
      </c>
      <c r="F15" s="125" t="e">
        <f>VLOOKUP(A14,počty!$Y$6:$FA$100,57,0)</f>
        <v>#N/A</v>
      </c>
      <c r="G15" s="89" t="e">
        <f>VLOOKUP(A14,počty!$Y$6:$FA$100,58,0)</f>
        <v>#N/A</v>
      </c>
      <c r="H15" s="90" t="e">
        <f>VLOOKUP(A14,počty!$Y$6:$FA$100,59,0)</f>
        <v>#N/A</v>
      </c>
      <c r="I15" s="90" t="e">
        <f>VLOOKUP(A14,počty!$Y$6:$FA$100,60,0)</f>
        <v>#N/A</v>
      </c>
      <c r="J15" s="90" t="e">
        <f>VLOOKUP(A14,počty!$Y$6:$FA$100,61,0)</f>
        <v>#N/A</v>
      </c>
      <c r="K15" s="91" t="e">
        <f>VLOOKUP(A14,počty!$Y$6:$FA$100,62,0)</f>
        <v>#N/A</v>
      </c>
      <c r="L15" s="88" t="e">
        <f>VLOOKUP(A14,počty!$Y$6:$FA$100,63,0)</f>
        <v>#N/A</v>
      </c>
      <c r="M15" s="88" t="e">
        <f>VLOOKUP(A14,počty!$Y$6:$FA$100,64,0)</f>
        <v>#N/A</v>
      </c>
      <c r="N15" s="88" t="e">
        <f>VLOOKUP(A14,počty!$Y$6:$FA$100,65,0)</f>
        <v>#N/A</v>
      </c>
      <c r="O15" s="93" t="e">
        <f>VLOOKUP(A14,počty!$Y$6:$FA$100,66,0)</f>
        <v>#N/A</v>
      </c>
      <c r="P15" s="498"/>
      <c r="Q15" s="127" t="e">
        <f>VLOOKUP(A14,počty!$Y$6:$FA$100,69,0)</f>
        <v>#N/A</v>
      </c>
    </row>
    <row r="16" spans="1:17" ht="13.5" customHeight="1">
      <c r="A16" s="513">
        <v>3</v>
      </c>
      <c r="B16" s="499" t="e">
        <f>VLOOKUP(A16,počty!$Y$6:$FA$100,68,0)</f>
        <v>#N/A</v>
      </c>
      <c r="C16" s="121" t="e">
        <f>VLOOKUP(A16,počty!$Y$6:$FA$100,46,0)</f>
        <v>#N/A</v>
      </c>
      <c r="D16" s="80" t="e">
        <f>VLOOKUP(A16,počty!$Y$6:$FA$100,15,0)</f>
        <v>#N/A</v>
      </c>
      <c r="E16" s="81" t="e">
        <f>VLOOKUP(A16,počty!$Y$6:$FA$100,18,0)</f>
        <v>#N/A</v>
      </c>
      <c r="F16" s="124" t="e">
        <f>VLOOKUP(A16,počty!$Y$6:$FA$100,47,0)</f>
        <v>#N/A</v>
      </c>
      <c r="G16" s="83" t="e">
        <f>VLOOKUP(A16,počty!$Y$6:$FA$100,48,0)</f>
        <v>#N/A</v>
      </c>
      <c r="H16" s="84" t="e">
        <f>VLOOKUP(A16,počty!$Y$6:$FA$100,49,0)</f>
        <v>#N/A</v>
      </c>
      <c r="I16" s="84" t="e">
        <f>VLOOKUP(A16,počty!$Y$6:$FA$100,50,0)</f>
        <v>#N/A</v>
      </c>
      <c r="J16" s="84" t="e">
        <f>VLOOKUP(A16,počty!$Y$6:$FA$100,51,0)</f>
        <v>#N/A</v>
      </c>
      <c r="K16" s="85" t="e">
        <f>VLOOKUP(A16,počty!$Y$6:$FA$100,52,0)</f>
        <v>#N/A</v>
      </c>
      <c r="L16" s="82" t="e">
        <f>VLOOKUP(A16,počty!$Y$6:$FA$100,53,0)</f>
        <v>#N/A</v>
      </c>
      <c r="M16" s="82" t="e">
        <f>VLOOKUP(A16,počty!$Y$6:$FA$100,54,0)</f>
        <v>#N/A</v>
      </c>
      <c r="N16" s="82" t="e">
        <f>VLOOKUP(A16,počty!$Y$6:$FA$100,55,0)</f>
        <v>#N/A</v>
      </c>
      <c r="O16" s="92" t="e">
        <f>VLOOKUP(A16,počty!$Y$6:$FA$100,56,0)</f>
        <v>#N/A</v>
      </c>
      <c r="P16" s="497" t="e">
        <f>VLOOKUP(A16,počty!$Y$6:$FA$100,67,0)</f>
        <v>#N/A</v>
      </c>
      <c r="Q16" s="126" t="e">
        <f>VLOOKUP(A16,počty!$Y$6:$FA$100,70,0)</f>
        <v>#N/A</v>
      </c>
    </row>
    <row r="17" spans="1:17" ht="13.5" customHeight="1" thickBot="1">
      <c r="A17" s="514"/>
      <c r="B17" s="500"/>
      <c r="C17" s="122"/>
      <c r="D17" s="86" t="e">
        <f>VLOOKUP(A16,počty!$Y$6:$FA$100,16,0)</f>
        <v>#N/A</v>
      </c>
      <c r="E17" s="87" t="e">
        <f>VLOOKUP(A16,počty!$Y$6:$FA$100,17,0)</f>
        <v>#N/A</v>
      </c>
      <c r="F17" s="125" t="e">
        <f>VLOOKUP(A16,počty!$Y$6:$FA$100,57,0)</f>
        <v>#N/A</v>
      </c>
      <c r="G17" s="89" t="e">
        <f>VLOOKUP(A16,počty!$Y$6:$FA$100,58,0)</f>
        <v>#N/A</v>
      </c>
      <c r="H17" s="90" t="e">
        <f>VLOOKUP(A16,počty!$Y$6:$FA$100,59,0)</f>
        <v>#N/A</v>
      </c>
      <c r="I17" s="90" t="e">
        <f>VLOOKUP(A16,počty!$Y$6:$FA$100,60,0)</f>
        <v>#N/A</v>
      </c>
      <c r="J17" s="90" t="e">
        <f>VLOOKUP(A16,počty!$Y$6:$FA$100,61,0)</f>
        <v>#N/A</v>
      </c>
      <c r="K17" s="91" t="e">
        <f>VLOOKUP(A16,počty!$Y$6:$FA$100,62,0)</f>
        <v>#N/A</v>
      </c>
      <c r="L17" s="88" t="e">
        <f>VLOOKUP(A16,počty!$Y$6:$FA$100,63,0)</f>
        <v>#N/A</v>
      </c>
      <c r="M17" s="88" t="e">
        <f>VLOOKUP(A16,počty!$Y$6:$FA$100,64,0)</f>
        <v>#N/A</v>
      </c>
      <c r="N17" s="88" t="e">
        <f>VLOOKUP(A16,počty!$Y$6:$FA$100,65,0)</f>
        <v>#N/A</v>
      </c>
      <c r="O17" s="93" t="e">
        <f>VLOOKUP(A16,počty!$Y$6:$FA$100,66,0)</f>
        <v>#N/A</v>
      </c>
      <c r="P17" s="498"/>
      <c r="Q17" s="127" t="e">
        <f>VLOOKUP(A16,počty!$Y$6:$FA$100,69,0)</f>
        <v>#N/A</v>
      </c>
    </row>
    <row r="18" spans="1:17" ht="13.5" customHeight="1">
      <c r="A18" s="513">
        <v>4</v>
      </c>
      <c r="B18" s="499" t="e">
        <f>VLOOKUP(A18,počty!$Y$6:$FA$100,68,0)</f>
        <v>#N/A</v>
      </c>
      <c r="C18" s="121" t="e">
        <f>VLOOKUP(A18,počty!$Y$6:$FA$100,46,0)</f>
        <v>#N/A</v>
      </c>
      <c r="D18" s="80" t="e">
        <f>VLOOKUP(A18,počty!$Y$6:$FA$100,15,0)</f>
        <v>#N/A</v>
      </c>
      <c r="E18" s="81" t="e">
        <f>VLOOKUP(A18,počty!$Y$6:$FA$100,18,0)</f>
        <v>#N/A</v>
      </c>
      <c r="F18" s="124" t="e">
        <f>VLOOKUP(A18,počty!$Y$6:$FA$100,47,0)</f>
        <v>#N/A</v>
      </c>
      <c r="G18" s="83" t="e">
        <f>VLOOKUP(A18,počty!$Y$6:$FA$100,48,0)</f>
        <v>#N/A</v>
      </c>
      <c r="H18" s="84" t="e">
        <f>VLOOKUP(A18,počty!$Y$6:$FA$100,49,0)</f>
        <v>#N/A</v>
      </c>
      <c r="I18" s="84" t="e">
        <f>VLOOKUP(A18,počty!$Y$6:$FA$100,50,0)</f>
        <v>#N/A</v>
      </c>
      <c r="J18" s="84" t="e">
        <f>VLOOKUP(A18,počty!$Y$6:$FA$100,51,0)</f>
        <v>#N/A</v>
      </c>
      <c r="K18" s="85" t="e">
        <f>VLOOKUP(A18,počty!$Y$6:$FA$100,52,0)</f>
        <v>#N/A</v>
      </c>
      <c r="L18" s="82" t="e">
        <f>VLOOKUP(A18,počty!$Y$6:$FA$100,53,0)</f>
        <v>#N/A</v>
      </c>
      <c r="M18" s="82" t="e">
        <f>VLOOKUP(A18,počty!$Y$6:$FA$100,54,0)</f>
        <v>#N/A</v>
      </c>
      <c r="N18" s="82" t="e">
        <f>VLOOKUP(A18,počty!$Y$6:$FA$100,55,0)</f>
        <v>#N/A</v>
      </c>
      <c r="O18" s="92" t="e">
        <f>VLOOKUP(A18,počty!$Y$6:$FA$100,56,0)</f>
        <v>#N/A</v>
      </c>
      <c r="P18" s="497" t="e">
        <f>VLOOKUP(A18,počty!$Y$6:$FA$100,67,0)</f>
        <v>#N/A</v>
      </c>
      <c r="Q18" s="126" t="e">
        <f>VLOOKUP(A18,počty!$Y$6:$FA$100,70,0)</f>
        <v>#N/A</v>
      </c>
    </row>
    <row r="19" spans="1:17" ht="13.5" customHeight="1" thickBot="1">
      <c r="A19" s="514"/>
      <c r="B19" s="500"/>
      <c r="C19" s="122"/>
      <c r="D19" s="86" t="e">
        <f>VLOOKUP(A18,počty!$Y$6:$FA$100,16,0)</f>
        <v>#N/A</v>
      </c>
      <c r="E19" s="87" t="e">
        <f>VLOOKUP(A18,počty!$Y$6:$FA$100,17,0)</f>
        <v>#N/A</v>
      </c>
      <c r="F19" s="125" t="e">
        <f>VLOOKUP(A18,počty!$Y$6:$FA$100,57,0)</f>
        <v>#N/A</v>
      </c>
      <c r="G19" s="89" t="e">
        <f>VLOOKUP(A18,počty!$Y$6:$FA$100,58,0)</f>
        <v>#N/A</v>
      </c>
      <c r="H19" s="90" t="e">
        <f>VLOOKUP(A18,počty!$Y$6:$FA$100,59,0)</f>
        <v>#N/A</v>
      </c>
      <c r="I19" s="90" t="e">
        <f>VLOOKUP(A18,počty!$Y$6:$FA$100,60,0)</f>
        <v>#N/A</v>
      </c>
      <c r="J19" s="90" t="e">
        <f>VLOOKUP(A18,počty!$Y$6:$FA$100,61,0)</f>
        <v>#N/A</v>
      </c>
      <c r="K19" s="91" t="e">
        <f>VLOOKUP(A18,počty!$Y$6:$FA$100,62,0)</f>
        <v>#N/A</v>
      </c>
      <c r="L19" s="88" t="e">
        <f>VLOOKUP(A18,počty!$Y$6:$FA$100,63,0)</f>
        <v>#N/A</v>
      </c>
      <c r="M19" s="88" t="e">
        <f>VLOOKUP(A18,počty!$Y$6:$FA$100,64,0)</f>
        <v>#N/A</v>
      </c>
      <c r="N19" s="88" t="e">
        <f>VLOOKUP(A18,počty!$Y$6:$FA$100,65,0)</f>
        <v>#N/A</v>
      </c>
      <c r="O19" s="93" t="e">
        <f>VLOOKUP(A18,počty!$Y$6:$FA$100,66,0)</f>
        <v>#N/A</v>
      </c>
      <c r="P19" s="498"/>
      <c r="Q19" s="127" t="e">
        <f>VLOOKUP(A18,počty!$Y$6:$FA$100,69,0)</f>
        <v>#N/A</v>
      </c>
    </row>
    <row r="20" spans="1:17" ht="13.5" customHeight="1">
      <c r="A20" s="513">
        <v>5</v>
      </c>
      <c r="B20" s="499" t="e">
        <f>VLOOKUP(A20,počty!$Y$6:$FA$100,68,0)</f>
        <v>#N/A</v>
      </c>
      <c r="C20" s="121" t="e">
        <f>VLOOKUP(A20,počty!$Y$6:$FA$100,46,0)</f>
        <v>#N/A</v>
      </c>
      <c r="D20" s="80" t="e">
        <f>VLOOKUP(A20,počty!$Y$6:$FA$100,15,0)</f>
        <v>#N/A</v>
      </c>
      <c r="E20" s="81" t="e">
        <f>VLOOKUP(A20,počty!$Y$6:$FA$100,18,0)</f>
        <v>#N/A</v>
      </c>
      <c r="F20" s="124" t="e">
        <f>VLOOKUP(A20,počty!$Y$6:$FA$100,47,0)</f>
        <v>#N/A</v>
      </c>
      <c r="G20" s="83" t="e">
        <f>VLOOKUP(A20,počty!$Y$6:$FA$100,48,0)</f>
        <v>#N/A</v>
      </c>
      <c r="H20" s="84" t="e">
        <f>VLOOKUP(A20,počty!$Y$6:$FA$100,49,0)</f>
        <v>#N/A</v>
      </c>
      <c r="I20" s="84" t="e">
        <f>VLOOKUP(A20,počty!$Y$6:$FA$100,50,0)</f>
        <v>#N/A</v>
      </c>
      <c r="J20" s="84" t="e">
        <f>VLOOKUP(A20,počty!$Y$6:$FA$100,51,0)</f>
        <v>#N/A</v>
      </c>
      <c r="K20" s="85" t="e">
        <f>VLOOKUP(A20,počty!$Y$6:$FA$100,52,0)</f>
        <v>#N/A</v>
      </c>
      <c r="L20" s="82" t="e">
        <f>VLOOKUP(A20,počty!$Y$6:$FA$100,53,0)</f>
        <v>#N/A</v>
      </c>
      <c r="M20" s="82" t="e">
        <f>VLOOKUP(A20,počty!$Y$6:$FA$100,54,0)</f>
        <v>#N/A</v>
      </c>
      <c r="N20" s="82" t="e">
        <f>VLOOKUP(A20,počty!$Y$6:$FA$100,55,0)</f>
        <v>#N/A</v>
      </c>
      <c r="O20" s="92" t="e">
        <f>VLOOKUP(A20,počty!$Y$6:$FA$100,56,0)</f>
        <v>#N/A</v>
      </c>
      <c r="P20" s="497" t="e">
        <f>VLOOKUP(A20,počty!$Y$6:$FA$100,67,0)</f>
        <v>#N/A</v>
      </c>
      <c r="Q20" s="126" t="e">
        <f>VLOOKUP(A20,počty!$Y$6:$FA$100,70,0)</f>
        <v>#N/A</v>
      </c>
    </row>
    <row r="21" spans="1:17" ht="13.5" customHeight="1" thickBot="1">
      <c r="A21" s="514"/>
      <c r="B21" s="500"/>
      <c r="C21" s="122"/>
      <c r="D21" s="86" t="e">
        <f>VLOOKUP(A20,počty!$Y$6:$FA$100,16,0)</f>
        <v>#N/A</v>
      </c>
      <c r="E21" s="87" t="e">
        <f>VLOOKUP(A20,počty!$Y$6:$FA$100,17,0)</f>
        <v>#N/A</v>
      </c>
      <c r="F21" s="125" t="e">
        <f>VLOOKUP(A20,počty!$Y$6:$FA$100,57,0)</f>
        <v>#N/A</v>
      </c>
      <c r="G21" s="89" t="e">
        <f>VLOOKUP(A20,počty!$Y$6:$FA$100,58,0)</f>
        <v>#N/A</v>
      </c>
      <c r="H21" s="90" t="e">
        <f>VLOOKUP(A20,počty!$Y$6:$FA$100,59,0)</f>
        <v>#N/A</v>
      </c>
      <c r="I21" s="90" t="e">
        <f>VLOOKUP(A20,počty!$Y$6:$FA$100,60,0)</f>
        <v>#N/A</v>
      </c>
      <c r="J21" s="90" t="e">
        <f>VLOOKUP(A20,počty!$Y$6:$FA$100,61,0)</f>
        <v>#N/A</v>
      </c>
      <c r="K21" s="91" t="e">
        <f>VLOOKUP(A20,počty!$Y$6:$FA$100,62,0)</f>
        <v>#N/A</v>
      </c>
      <c r="L21" s="88" t="e">
        <f>VLOOKUP(A20,počty!$Y$6:$FA$100,63,0)</f>
        <v>#N/A</v>
      </c>
      <c r="M21" s="88" t="e">
        <f>VLOOKUP(A20,počty!$Y$6:$FA$100,64,0)</f>
        <v>#N/A</v>
      </c>
      <c r="N21" s="88" t="e">
        <f>VLOOKUP(A20,počty!$Y$6:$FA$100,65,0)</f>
        <v>#N/A</v>
      </c>
      <c r="O21" s="93" t="e">
        <f>VLOOKUP(A20,počty!$Y$6:$FA$100,66,0)</f>
        <v>#N/A</v>
      </c>
      <c r="P21" s="498"/>
      <c r="Q21" s="127" t="e">
        <f>VLOOKUP(A20,počty!$Y$6:$FA$100,69,0)</f>
        <v>#N/A</v>
      </c>
    </row>
    <row r="22" spans="1:17" ht="13.5" customHeight="1">
      <c r="A22" s="513">
        <v>6</v>
      </c>
      <c r="B22" s="499" t="e">
        <f>VLOOKUP(A22,počty!$Y$6:$FA$100,68,0)</f>
        <v>#N/A</v>
      </c>
      <c r="C22" s="121" t="e">
        <f>VLOOKUP(A22,počty!$Y$6:$FA$100,46,0)</f>
        <v>#N/A</v>
      </c>
      <c r="D22" s="80" t="e">
        <f>VLOOKUP(A22,počty!$Y$6:$FA$100,15,0)</f>
        <v>#N/A</v>
      </c>
      <c r="E22" s="81" t="e">
        <f>VLOOKUP(A22,počty!$Y$6:$FA$100,18,0)</f>
        <v>#N/A</v>
      </c>
      <c r="F22" s="124" t="e">
        <f>VLOOKUP(A22,počty!$Y$6:$FA$100,47,0)</f>
        <v>#N/A</v>
      </c>
      <c r="G22" s="83" t="e">
        <f>VLOOKUP(A22,počty!$Y$6:$FA$100,48,0)</f>
        <v>#N/A</v>
      </c>
      <c r="H22" s="84" t="e">
        <f>VLOOKUP(A22,počty!$Y$6:$FA$100,49,0)</f>
        <v>#N/A</v>
      </c>
      <c r="I22" s="84" t="e">
        <f>VLOOKUP(A22,počty!$Y$6:$FA$100,50,0)</f>
        <v>#N/A</v>
      </c>
      <c r="J22" s="84" t="e">
        <f>VLOOKUP(A22,počty!$Y$6:$FA$100,51,0)</f>
        <v>#N/A</v>
      </c>
      <c r="K22" s="85" t="e">
        <f>VLOOKUP(A22,počty!$Y$6:$FA$100,52,0)</f>
        <v>#N/A</v>
      </c>
      <c r="L22" s="82" t="e">
        <f>VLOOKUP(A22,počty!$Y$6:$FA$100,53,0)</f>
        <v>#N/A</v>
      </c>
      <c r="M22" s="82" t="e">
        <f>VLOOKUP(A22,počty!$Y$6:$FA$100,54,0)</f>
        <v>#N/A</v>
      </c>
      <c r="N22" s="82" t="e">
        <f>VLOOKUP(A22,počty!$Y$6:$FA$100,55,0)</f>
        <v>#N/A</v>
      </c>
      <c r="O22" s="92" t="e">
        <f>VLOOKUP(A22,počty!$Y$6:$FA$100,56,0)</f>
        <v>#N/A</v>
      </c>
      <c r="P22" s="497" t="e">
        <f>VLOOKUP(A22,počty!$Y$6:$FA$100,67,0)</f>
        <v>#N/A</v>
      </c>
      <c r="Q22" s="126" t="e">
        <f>VLOOKUP(A22,počty!$Y$6:$FA$100,70,0)</f>
        <v>#N/A</v>
      </c>
    </row>
    <row r="23" spans="1:17" ht="13.5" customHeight="1" thickBot="1">
      <c r="A23" s="514"/>
      <c r="B23" s="500"/>
      <c r="C23" s="122"/>
      <c r="D23" s="86" t="e">
        <f>VLOOKUP(A22,počty!$Y$6:$FA$100,16,0)</f>
        <v>#N/A</v>
      </c>
      <c r="E23" s="87" t="e">
        <f>VLOOKUP(A22,počty!$Y$6:$FA$100,17,0)</f>
        <v>#N/A</v>
      </c>
      <c r="F23" s="125" t="e">
        <f>VLOOKUP(A22,počty!$Y$6:$FA$100,57,0)</f>
        <v>#N/A</v>
      </c>
      <c r="G23" s="89" t="e">
        <f>VLOOKUP(A22,počty!$Y$6:$FA$100,58,0)</f>
        <v>#N/A</v>
      </c>
      <c r="H23" s="90" t="e">
        <f>VLOOKUP(A22,počty!$Y$6:$FA$100,59,0)</f>
        <v>#N/A</v>
      </c>
      <c r="I23" s="90" t="e">
        <f>VLOOKUP(A22,počty!$Y$6:$FA$100,60,0)</f>
        <v>#N/A</v>
      </c>
      <c r="J23" s="90" t="e">
        <f>VLOOKUP(A22,počty!$Y$6:$FA$100,61,0)</f>
        <v>#N/A</v>
      </c>
      <c r="K23" s="91" t="e">
        <f>VLOOKUP(A22,počty!$Y$6:$FA$100,62,0)</f>
        <v>#N/A</v>
      </c>
      <c r="L23" s="88" t="e">
        <f>VLOOKUP(A22,počty!$Y$6:$FA$100,63,0)</f>
        <v>#N/A</v>
      </c>
      <c r="M23" s="88" t="e">
        <f>VLOOKUP(A22,počty!$Y$6:$FA$100,64,0)</f>
        <v>#N/A</v>
      </c>
      <c r="N23" s="88" t="e">
        <f>VLOOKUP(A22,počty!$Y$6:$FA$100,65,0)</f>
        <v>#N/A</v>
      </c>
      <c r="O23" s="93" t="e">
        <f>VLOOKUP(A22,počty!$Y$6:$FA$100,66,0)</f>
        <v>#N/A</v>
      </c>
      <c r="P23" s="498"/>
      <c r="Q23" s="127" t="e">
        <f>VLOOKUP(A22,počty!$Y$6:$FA$100,69,0)</f>
        <v>#N/A</v>
      </c>
    </row>
    <row r="24" spans="1:17" ht="13.5" customHeight="1">
      <c r="A24" s="513">
        <v>7</v>
      </c>
      <c r="B24" s="499" t="e">
        <f>VLOOKUP(A24,počty!$Y$6:$FA$100,68,0)</f>
        <v>#N/A</v>
      </c>
      <c r="C24" s="121" t="e">
        <f>VLOOKUP(A24,počty!$Y$6:$FA$100,46,0)</f>
        <v>#N/A</v>
      </c>
      <c r="D24" s="80" t="e">
        <f>VLOOKUP(A24,počty!$Y$6:$FA$100,15,0)</f>
        <v>#N/A</v>
      </c>
      <c r="E24" s="81" t="e">
        <f>VLOOKUP(A24,počty!$Y$6:$FA$100,18,0)</f>
        <v>#N/A</v>
      </c>
      <c r="F24" s="124" t="e">
        <f>VLOOKUP(A24,počty!$Y$6:$FA$100,47,0)</f>
        <v>#N/A</v>
      </c>
      <c r="G24" s="83" t="e">
        <f>VLOOKUP(A24,počty!$Y$6:$FA$100,48,0)</f>
        <v>#N/A</v>
      </c>
      <c r="H24" s="84" t="e">
        <f>VLOOKUP(A24,počty!$Y$6:$FA$100,49,0)</f>
        <v>#N/A</v>
      </c>
      <c r="I24" s="84" t="e">
        <f>VLOOKUP(A24,počty!$Y$6:$FA$100,50,0)</f>
        <v>#N/A</v>
      </c>
      <c r="J24" s="84" t="e">
        <f>VLOOKUP(A24,počty!$Y$6:$FA$100,51,0)</f>
        <v>#N/A</v>
      </c>
      <c r="K24" s="85" t="e">
        <f>VLOOKUP(A24,počty!$Y$6:$FA$100,52,0)</f>
        <v>#N/A</v>
      </c>
      <c r="L24" s="82" t="e">
        <f>VLOOKUP(A24,počty!$Y$6:$FA$100,53,0)</f>
        <v>#N/A</v>
      </c>
      <c r="M24" s="82" t="e">
        <f>VLOOKUP(A24,počty!$Y$6:$FA$100,54,0)</f>
        <v>#N/A</v>
      </c>
      <c r="N24" s="82" t="e">
        <f>VLOOKUP(A24,počty!$Y$6:$FA$100,55,0)</f>
        <v>#N/A</v>
      </c>
      <c r="O24" s="92" t="e">
        <f>VLOOKUP(A24,počty!$Y$6:$FA$100,56,0)</f>
        <v>#N/A</v>
      </c>
      <c r="P24" s="497" t="e">
        <f>VLOOKUP(A24,počty!$Y$6:$FA$100,67,0)</f>
        <v>#N/A</v>
      </c>
      <c r="Q24" s="126" t="e">
        <f>VLOOKUP(A24,počty!$Y$6:$FA$100,70,0)</f>
        <v>#N/A</v>
      </c>
    </row>
    <row r="25" spans="1:17" ht="13.5" customHeight="1" thickBot="1">
      <c r="A25" s="514"/>
      <c r="B25" s="500"/>
      <c r="C25" s="122"/>
      <c r="D25" s="86" t="e">
        <f>VLOOKUP(A24,počty!$Y$6:$FA$100,16,0)</f>
        <v>#N/A</v>
      </c>
      <c r="E25" s="87" t="e">
        <f>VLOOKUP(A24,počty!$Y$6:$FA$100,17,0)</f>
        <v>#N/A</v>
      </c>
      <c r="F25" s="125" t="e">
        <f>VLOOKUP(A24,počty!$Y$6:$FA$100,57,0)</f>
        <v>#N/A</v>
      </c>
      <c r="G25" s="89" t="e">
        <f>VLOOKUP(A24,počty!$Y$6:$FA$100,58,0)</f>
        <v>#N/A</v>
      </c>
      <c r="H25" s="90" t="e">
        <f>VLOOKUP(A24,počty!$Y$6:$FA$100,59,0)</f>
        <v>#N/A</v>
      </c>
      <c r="I25" s="90" t="e">
        <f>VLOOKUP(A24,počty!$Y$6:$FA$100,60,0)</f>
        <v>#N/A</v>
      </c>
      <c r="J25" s="90" t="e">
        <f>VLOOKUP(A24,počty!$Y$6:$FA$100,61,0)</f>
        <v>#N/A</v>
      </c>
      <c r="K25" s="91" t="e">
        <f>VLOOKUP(A24,počty!$Y$6:$FA$100,62,0)</f>
        <v>#N/A</v>
      </c>
      <c r="L25" s="88" t="e">
        <f>VLOOKUP(A24,počty!$Y$6:$FA$100,63,0)</f>
        <v>#N/A</v>
      </c>
      <c r="M25" s="88" t="e">
        <f>VLOOKUP(A24,počty!$Y$6:$FA$100,64,0)</f>
        <v>#N/A</v>
      </c>
      <c r="N25" s="88" t="e">
        <f>VLOOKUP(A24,počty!$Y$6:$FA$100,65,0)</f>
        <v>#N/A</v>
      </c>
      <c r="O25" s="93" t="e">
        <f>VLOOKUP(A24,počty!$Y$6:$FA$100,66,0)</f>
        <v>#N/A</v>
      </c>
      <c r="P25" s="498"/>
      <c r="Q25" s="127" t="e">
        <f>VLOOKUP(A24,počty!$Y$6:$FA$100,69,0)</f>
        <v>#N/A</v>
      </c>
    </row>
    <row r="26" spans="1:17" ht="13.5" customHeight="1">
      <c r="A26" s="513">
        <v>8</v>
      </c>
      <c r="B26" s="499" t="e">
        <f>VLOOKUP(A26,počty!$Y$6:$FA$100,68,0)</f>
        <v>#N/A</v>
      </c>
      <c r="C26" s="121" t="e">
        <f>VLOOKUP(A26,počty!$Y$6:$FA$100,46,0)</f>
        <v>#N/A</v>
      </c>
      <c r="D26" s="80" t="e">
        <f>VLOOKUP(A26,počty!$Y$6:$FA$100,15,0)</f>
        <v>#N/A</v>
      </c>
      <c r="E26" s="81" t="e">
        <f>VLOOKUP(A26,počty!$Y$6:$FA$100,18,0)</f>
        <v>#N/A</v>
      </c>
      <c r="F26" s="124" t="e">
        <f>VLOOKUP(A26,počty!$Y$6:$FA$100,47,0)</f>
        <v>#N/A</v>
      </c>
      <c r="G26" s="83" t="e">
        <f>VLOOKUP(A26,počty!$Y$6:$FA$100,48,0)</f>
        <v>#N/A</v>
      </c>
      <c r="H26" s="84" t="e">
        <f>VLOOKUP(A26,počty!$Y$6:$FA$100,49,0)</f>
        <v>#N/A</v>
      </c>
      <c r="I26" s="84" t="e">
        <f>VLOOKUP(A26,počty!$Y$6:$FA$100,50,0)</f>
        <v>#N/A</v>
      </c>
      <c r="J26" s="84" t="e">
        <f>VLOOKUP(A26,počty!$Y$6:$FA$100,51,0)</f>
        <v>#N/A</v>
      </c>
      <c r="K26" s="85" t="e">
        <f>VLOOKUP(A26,počty!$Y$6:$FA$100,52,0)</f>
        <v>#N/A</v>
      </c>
      <c r="L26" s="82" t="e">
        <f>VLOOKUP(A26,počty!$Y$6:$FA$100,53,0)</f>
        <v>#N/A</v>
      </c>
      <c r="M26" s="82" t="e">
        <f>VLOOKUP(A26,počty!$Y$6:$FA$100,54,0)</f>
        <v>#N/A</v>
      </c>
      <c r="N26" s="82" t="e">
        <f>VLOOKUP(A26,počty!$Y$6:$FA$100,55,0)</f>
        <v>#N/A</v>
      </c>
      <c r="O26" s="92" t="e">
        <f>VLOOKUP(A26,počty!$Y$6:$FA$100,56,0)</f>
        <v>#N/A</v>
      </c>
      <c r="P26" s="497" t="e">
        <f>VLOOKUP(A26,počty!$Y$6:$FA$100,67,0)</f>
        <v>#N/A</v>
      </c>
      <c r="Q26" s="126" t="e">
        <f>VLOOKUP(A26,počty!$Y$6:$FA$100,70,0)</f>
        <v>#N/A</v>
      </c>
    </row>
    <row r="27" spans="1:17" ht="13.5" customHeight="1" thickBot="1">
      <c r="A27" s="514"/>
      <c r="B27" s="500"/>
      <c r="C27" s="122"/>
      <c r="D27" s="86" t="e">
        <f>VLOOKUP(A26,počty!$Y$6:$FA$100,16,0)</f>
        <v>#N/A</v>
      </c>
      <c r="E27" s="87" t="e">
        <f>VLOOKUP(A26,počty!$Y$6:$FA$100,17,0)</f>
        <v>#N/A</v>
      </c>
      <c r="F27" s="125" t="e">
        <f>VLOOKUP(A26,počty!$Y$6:$FA$100,57,0)</f>
        <v>#N/A</v>
      </c>
      <c r="G27" s="89" t="e">
        <f>VLOOKUP(A26,počty!$Y$6:$FA$100,58,0)</f>
        <v>#N/A</v>
      </c>
      <c r="H27" s="90" t="e">
        <f>VLOOKUP(A26,počty!$Y$6:$FA$100,59,0)</f>
        <v>#N/A</v>
      </c>
      <c r="I27" s="90" t="e">
        <f>VLOOKUP(A26,počty!$Y$6:$FA$100,60,0)</f>
        <v>#N/A</v>
      </c>
      <c r="J27" s="90" t="e">
        <f>VLOOKUP(A26,počty!$Y$6:$FA$100,61,0)</f>
        <v>#N/A</v>
      </c>
      <c r="K27" s="91" t="e">
        <f>VLOOKUP(A26,počty!$Y$6:$FA$100,62,0)</f>
        <v>#N/A</v>
      </c>
      <c r="L27" s="88" t="e">
        <f>VLOOKUP(A26,počty!$Y$6:$FA$100,63,0)</f>
        <v>#N/A</v>
      </c>
      <c r="M27" s="88" t="e">
        <f>VLOOKUP(A26,počty!$Y$6:$FA$100,64,0)</f>
        <v>#N/A</v>
      </c>
      <c r="N27" s="88" t="e">
        <f>VLOOKUP(A26,počty!$Y$6:$FA$100,65,0)</f>
        <v>#N/A</v>
      </c>
      <c r="O27" s="93" t="e">
        <f>VLOOKUP(A26,počty!$Y$6:$FA$100,66,0)</f>
        <v>#N/A</v>
      </c>
      <c r="P27" s="498"/>
      <c r="Q27" s="127" t="e">
        <f>VLOOKUP(A26,počty!$Y$6:$FA$100,69,0)</f>
        <v>#N/A</v>
      </c>
    </row>
    <row r="28" spans="1:17" ht="13.5" customHeight="1">
      <c r="A28" s="513">
        <v>9</v>
      </c>
      <c r="B28" s="499" t="e">
        <f>VLOOKUP(A28,počty!$Y$6:$FA$100,68,0)</f>
        <v>#N/A</v>
      </c>
      <c r="C28" s="121" t="e">
        <f>VLOOKUP(A28,počty!$Y$6:$FA$100,46,0)</f>
        <v>#N/A</v>
      </c>
      <c r="D28" s="80" t="e">
        <f>VLOOKUP(A28,počty!$Y$6:$FA$100,15,0)</f>
        <v>#N/A</v>
      </c>
      <c r="E28" s="81" t="e">
        <f>VLOOKUP(A28,počty!$Y$6:$FA$100,18,0)</f>
        <v>#N/A</v>
      </c>
      <c r="F28" s="124" t="e">
        <f>VLOOKUP(A28,počty!$Y$6:$FA$100,47,0)</f>
        <v>#N/A</v>
      </c>
      <c r="G28" s="83" t="e">
        <f>VLOOKUP(A28,počty!$Y$6:$FA$100,48,0)</f>
        <v>#N/A</v>
      </c>
      <c r="H28" s="84" t="e">
        <f>VLOOKUP(A28,počty!$Y$6:$FA$100,49,0)</f>
        <v>#N/A</v>
      </c>
      <c r="I28" s="84" t="e">
        <f>VLOOKUP(A28,počty!$Y$6:$FA$100,50,0)</f>
        <v>#N/A</v>
      </c>
      <c r="J28" s="84" t="e">
        <f>VLOOKUP(A28,počty!$Y$6:$FA$100,51,0)</f>
        <v>#N/A</v>
      </c>
      <c r="K28" s="85" t="e">
        <f>VLOOKUP(A28,počty!$Y$6:$FA$100,52,0)</f>
        <v>#N/A</v>
      </c>
      <c r="L28" s="82" t="e">
        <f>VLOOKUP(A28,počty!$Y$6:$FA$100,53,0)</f>
        <v>#N/A</v>
      </c>
      <c r="M28" s="82" t="e">
        <f>VLOOKUP(A28,počty!$Y$6:$FA$100,54,0)</f>
        <v>#N/A</v>
      </c>
      <c r="N28" s="82" t="e">
        <f>VLOOKUP(A28,počty!$Y$6:$FA$100,55,0)</f>
        <v>#N/A</v>
      </c>
      <c r="O28" s="92" t="e">
        <f>VLOOKUP(A28,počty!$Y$6:$FA$100,56,0)</f>
        <v>#N/A</v>
      </c>
      <c r="P28" s="497" t="e">
        <f>VLOOKUP(A28,počty!$Y$6:$FA$100,67,0)</f>
        <v>#N/A</v>
      </c>
      <c r="Q28" s="126" t="e">
        <f>VLOOKUP(A28,počty!$Y$6:$FA$100,70,0)</f>
        <v>#N/A</v>
      </c>
    </row>
    <row r="29" spans="1:17" ht="13.5" customHeight="1" thickBot="1">
      <c r="A29" s="514"/>
      <c r="B29" s="500"/>
      <c r="C29" s="122"/>
      <c r="D29" s="86" t="e">
        <f>VLOOKUP(A28,počty!$Y$6:$FA$100,16,0)</f>
        <v>#N/A</v>
      </c>
      <c r="E29" s="87" t="e">
        <f>VLOOKUP(A28,počty!$Y$6:$FA$100,17,0)</f>
        <v>#N/A</v>
      </c>
      <c r="F29" s="125" t="e">
        <f>VLOOKUP(A28,počty!$Y$6:$FA$100,57,0)</f>
        <v>#N/A</v>
      </c>
      <c r="G29" s="89" t="e">
        <f>VLOOKUP(A28,počty!$Y$6:$FA$100,58,0)</f>
        <v>#N/A</v>
      </c>
      <c r="H29" s="90" t="e">
        <f>VLOOKUP(A28,počty!$Y$6:$FA$100,59,0)</f>
        <v>#N/A</v>
      </c>
      <c r="I29" s="90" t="e">
        <f>VLOOKUP(A28,počty!$Y$6:$FA$100,60,0)</f>
        <v>#N/A</v>
      </c>
      <c r="J29" s="90" t="e">
        <f>VLOOKUP(A28,počty!$Y$6:$FA$100,61,0)</f>
        <v>#N/A</v>
      </c>
      <c r="K29" s="91" t="e">
        <f>VLOOKUP(A28,počty!$Y$6:$FA$100,62,0)</f>
        <v>#N/A</v>
      </c>
      <c r="L29" s="88" t="e">
        <f>VLOOKUP(A28,počty!$Y$6:$FA$100,63,0)</f>
        <v>#N/A</v>
      </c>
      <c r="M29" s="88" t="e">
        <f>VLOOKUP(A28,počty!$Y$6:$FA$100,64,0)</f>
        <v>#N/A</v>
      </c>
      <c r="N29" s="88" t="e">
        <f>VLOOKUP(A28,počty!$Y$6:$FA$100,65,0)</f>
        <v>#N/A</v>
      </c>
      <c r="O29" s="93" t="e">
        <f>VLOOKUP(A28,počty!$Y$6:$FA$100,66,0)</f>
        <v>#N/A</v>
      </c>
      <c r="P29" s="498"/>
      <c r="Q29" s="127" t="e">
        <f>VLOOKUP(A28,počty!$Y$6:$FA$100,69,0)</f>
        <v>#N/A</v>
      </c>
    </row>
    <row r="30" spans="1:17" ht="13.5" customHeight="1">
      <c r="A30" s="513">
        <v>10</v>
      </c>
      <c r="B30" s="499" t="e">
        <f>VLOOKUP(A30,počty!$Y$6:$FA$100,68,0)</f>
        <v>#N/A</v>
      </c>
      <c r="C30" s="121" t="e">
        <f>VLOOKUP(A30,počty!$Y$6:$FA$100,46,0)</f>
        <v>#N/A</v>
      </c>
      <c r="D30" s="80" t="e">
        <f>VLOOKUP(A30,počty!$Y$6:$FA$100,15,0)</f>
        <v>#N/A</v>
      </c>
      <c r="E30" s="81" t="e">
        <f>VLOOKUP(A30,počty!$Y$6:$FA$100,18,0)</f>
        <v>#N/A</v>
      </c>
      <c r="F30" s="124" t="e">
        <f>VLOOKUP(A30,počty!$Y$6:$FA$100,47,0)</f>
        <v>#N/A</v>
      </c>
      <c r="G30" s="83" t="e">
        <f>VLOOKUP(A30,počty!$Y$6:$FA$100,48,0)</f>
        <v>#N/A</v>
      </c>
      <c r="H30" s="84" t="e">
        <f>VLOOKUP(A30,počty!$Y$6:$FA$100,49,0)</f>
        <v>#N/A</v>
      </c>
      <c r="I30" s="84" t="e">
        <f>VLOOKUP(A30,počty!$Y$6:$FA$100,50,0)</f>
        <v>#N/A</v>
      </c>
      <c r="J30" s="84" t="e">
        <f>VLOOKUP(A30,počty!$Y$6:$FA$100,51,0)</f>
        <v>#N/A</v>
      </c>
      <c r="K30" s="85" t="e">
        <f>VLOOKUP(A30,počty!$Y$6:$FA$100,52,0)</f>
        <v>#N/A</v>
      </c>
      <c r="L30" s="82" t="e">
        <f>VLOOKUP(A30,počty!$Y$6:$FA$100,53,0)</f>
        <v>#N/A</v>
      </c>
      <c r="M30" s="82" t="e">
        <f>VLOOKUP(A30,počty!$Y$6:$FA$100,54,0)</f>
        <v>#N/A</v>
      </c>
      <c r="N30" s="82" t="e">
        <f>VLOOKUP(A30,počty!$Y$6:$FA$100,55,0)</f>
        <v>#N/A</v>
      </c>
      <c r="O30" s="92" t="e">
        <f>VLOOKUP(A30,počty!$Y$6:$FA$100,56,0)</f>
        <v>#N/A</v>
      </c>
      <c r="P30" s="497" t="e">
        <f>VLOOKUP(A30,počty!$Y$6:$FA$100,67,0)</f>
        <v>#N/A</v>
      </c>
      <c r="Q30" s="126" t="e">
        <f>VLOOKUP(A30,počty!$Y$6:$FA$100,70,0)</f>
        <v>#N/A</v>
      </c>
    </row>
    <row r="31" spans="1:17" ht="13.5" customHeight="1" thickBot="1">
      <c r="A31" s="514"/>
      <c r="B31" s="500"/>
      <c r="C31" s="122"/>
      <c r="D31" s="86" t="e">
        <f>VLOOKUP(A30,počty!$Y$6:$FA$100,16,0)</f>
        <v>#N/A</v>
      </c>
      <c r="E31" s="87" t="e">
        <f>VLOOKUP(A30,počty!$Y$6:$FA$100,17,0)</f>
        <v>#N/A</v>
      </c>
      <c r="F31" s="125" t="e">
        <f>VLOOKUP(A30,počty!$Y$6:$FA$100,57,0)</f>
        <v>#N/A</v>
      </c>
      <c r="G31" s="89" t="e">
        <f>VLOOKUP(A30,počty!$Y$6:$FA$100,58,0)</f>
        <v>#N/A</v>
      </c>
      <c r="H31" s="90" t="e">
        <f>VLOOKUP(A30,počty!$Y$6:$FA$100,59,0)</f>
        <v>#N/A</v>
      </c>
      <c r="I31" s="90" t="e">
        <f>VLOOKUP(A30,počty!$Y$6:$FA$100,60,0)</f>
        <v>#N/A</v>
      </c>
      <c r="J31" s="90" t="e">
        <f>VLOOKUP(A30,počty!$Y$6:$FA$100,61,0)</f>
        <v>#N/A</v>
      </c>
      <c r="K31" s="91" t="e">
        <f>VLOOKUP(A30,počty!$Y$6:$FA$100,62,0)</f>
        <v>#N/A</v>
      </c>
      <c r="L31" s="88" t="e">
        <f>VLOOKUP(A30,počty!$Y$6:$FA$100,63,0)</f>
        <v>#N/A</v>
      </c>
      <c r="M31" s="88" t="e">
        <f>VLOOKUP(A30,počty!$Y$6:$FA$100,64,0)</f>
        <v>#N/A</v>
      </c>
      <c r="N31" s="88" t="e">
        <f>VLOOKUP(A30,počty!$Y$6:$FA$100,65,0)</f>
        <v>#N/A</v>
      </c>
      <c r="O31" s="93" t="e">
        <f>VLOOKUP(A30,počty!$Y$6:$FA$100,66,0)</f>
        <v>#N/A</v>
      </c>
      <c r="P31" s="498"/>
      <c r="Q31" s="127" t="e">
        <f>VLOOKUP(A30,počty!$Y$6:$FA$100,69,0)</f>
        <v>#N/A</v>
      </c>
    </row>
    <row r="32" spans="1:17" ht="13.5" customHeight="1">
      <c r="A32" s="513">
        <v>11</v>
      </c>
      <c r="B32" s="499" t="e">
        <f>VLOOKUP(A32,počty!$Y$6:$FA$100,68,0)</f>
        <v>#N/A</v>
      </c>
      <c r="C32" s="121" t="e">
        <f>VLOOKUP(A32,počty!$Y$6:$FA$100,46,0)</f>
        <v>#N/A</v>
      </c>
      <c r="D32" s="80" t="e">
        <f>VLOOKUP(A32,počty!$Y$6:$FA$100,15,0)</f>
        <v>#N/A</v>
      </c>
      <c r="E32" s="81" t="e">
        <f>VLOOKUP(A32,počty!$Y$6:$FA$100,18,0)</f>
        <v>#N/A</v>
      </c>
      <c r="F32" s="124" t="e">
        <f>VLOOKUP(A32,počty!$Y$6:$FA$100,47,0)</f>
        <v>#N/A</v>
      </c>
      <c r="G32" s="83" t="e">
        <f>VLOOKUP(A32,počty!$Y$6:$FA$100,48,0)</f>
        <v>#N/A</v>
      </c>
      <c r="H32" s="84" t="e">
        <f>VLOOKUP(A32,počty!$Y$6:$FA$100,49,0)</f>
        <v>#N/A</v>
      </c>
      <c r="I32" s="84" t="e">
        <f>VLOOKUP(A32,počty!$Y$6:$FA$100,50,0)</f>
        <v>#N/A</v>
      </c>
      <c r="J32" s="84" t="e">
        <f>VLOOKUP(A32,počty!$Y$6:$FA$100,51,0)</f>
        <v>#N/A</v>
      </c>
      <c r="K32" s="85" t="e">
        <f>VLOOKUP(A32,počty!$Y$6:$FA$100,52,0)</f>
        <v>#N/A</v>
      </c>
      <c r="L32" s="82" t="e">
        <f>VLOOKUP(A32,počty!$Y$6:$FA$100,53,0)</f>
        <v>#N/A</v>
      </c>
      <c r="M32" s="82" t="e">
        <f>VLOOKUP(A32,počty!$Y$6:$FA$100,54,0)</f>
        <v>#N/A</v>
      </c>
      <c r="N32" s="82" t="e">
        <f>VLOOKUP(A32,počty!$Y$6:$FA$100,55,0)</f>
        <v>#N/A</v>
      </c>
      <c r="O32" s="92" t="e">
        <f>VLOOKUP(A32,počty!$Y$6:$FA$100,56,0)</f>
        <v>#N/A</v>
      </c>
      <c r="P32" s="497" t="e">
        <f>VLOOKUP(A32,počty!$Y$6:$FA$100,67,0)</f>
        <v>#N/A</v>
      </c>
      <c r="Q32" s="126" t="e">
        <f>VLOOKUP(A32,počty!$Y$6:$FA$100,70,0)</f>
        <v>#N/A</v>
      </c>
    </row>
    <row r="33" spans="1:17" ht="13.5" customHeight="1" thickBot="1">
      <c r="A33" s="514"/>
      <c r="B33" s="500"/>
      <c r="C33" s="122"/>
      <c r="D33" s="86" t="e">
        <f>VLOOKUP(A32,počty!$Y$6:$FA$100,16,0)</f>
        <v>#N/A</v>
      </c>
      <c r="E33" s="87" t="e">
        <f>VLOOKUP(A32,počty!$Y$6:$FA$100,17,0)</f>
        <v>#N/A</v>
      </c>
      <c r="F33" s="125" t="e">
        <f>VLOOKUP(A32,počty!$Y$6:$FA$100,57,0)</f>
        <v>#N/A</v>
      </c>
      <c r="G33" s="89" t="e">
        <f>VLOOKUP(A32,počty!$Y$6:$FA$100,58,0)</f>
        <v>#N/A</v>
      </c>
      <c r="H33" s="90" t="e">
        <f>VLOOKUP(A32,počty!$Y$6:$FA$100,59,0)</f>
        <v>#N/A</v>
      </c>
      <c r="I33" s="90" t="e">
        <f>VLOOKUP(A32,počty!$Y$6:$FA$100,60,0)</f>
        <v>#N/A</v>
      </c>
      <c r="J33" s="90" t="e">
        <f>VLOOKUP(A32,počty!$Y$6:$FA$100,61,0)</f>
        <v>#N/A</v>
      </c>
      <c r="K33" s="91" t="e">
        <f>VLOOKUP(A32,počty!$Y$6:$FA$100,62,0)</f>
        <v>#N/A</v>
      </c>
      <c r="L33" s="88" t="e">
        <f>VLOOKUP(A32,počty!$Y$6:$FA$100,63,0)</f>
        <v>#N/A</v>
      </c>
      <c r="M33" s="88" t="e">
        <f>VLOOKUP(A32,počty!$Y$6:$FA$100,64,0)</f>
        <v>#N/A</v>
      </c>
      <c r="N33" s="88" t="e">
        <f>VLOOKUP(A32,počty!$Y$6:$FA$100,65,0)</f>
        <v>#N/A</v>
      </c>
      <c r="O33" s="93" t="e">
        <f>VLOOKUP(A32,počty!$Y$6:$FA$100,66,0)</f>
        <v>#N/A</v>
      </c>
      <c r="P33" s="498"/>
      <c r="Q33" s="127" t="e">
        <f>VLOOKUP(A32,počty!$Y$6:$FA$100,69,0)</f>
        <v>#N/A</v>
      </c>
    </row>
    <row r="34" spans="1:17" ht="13.5" customHeight="1">
      <c r="A34" s="513">
        <v>12</v>
      </c>
      <c r="B34" s="499" t="e">
        <f>VLOOKUP(A34,počty!$Y$6:$FA$100,68,0)</f>
        <v>#N/A</v>
      </c>
      <c r="C34" s="121" t="e">
        <f>VLOOKUP(A34,počty!$Y$6:$FA$100,46,0)</f>
        <v>#N/A</v>
      </c>
      <c r="D34" s="80" t="e">
        <f>VLOOKUP(A34,počty!$Y$6:$FA$100,15,0)</f>
        <v>#N/A</v>
      </c>
      <c r="E34" s="81" t="e">
        <f>VLOOKUP(A34,počty!$Y$6:$FA$100,18,0)</f>
        <v>#N/A</v>
      </c>
      <c r="F34" s="124" t="e">
        <f>VLOOKUP(A34,počty!$Y$6:$FA$100,47,0)</f>
        <v>#N/A</v>
      </c>
      <c r="G34" s="83" t="e">
        <f>VLOOKUP(A34,počty!$Y$6:$FA$100,48,0)</f>
        <v>#N/A</v>
      </c>
      <c r="H34" s="84" t="e">
        <f>VLOOKUP(A34,počty!$Y$6:$FA$100,49,0)</f>
        <v>#N/A</v>
      </c>
      <c r="I34" s="84" t="e">
        <f>VLOOKUP(A34,počty!$Y$6:$FA$100,50,0)</f>
        <v>#N/A</v>
      </c>
      <c r="J34" s="84" t="e">
        <f>VLOOKUP(A34,počty!$Y$6:$FA$100,51,0)</f>
        <v>#N/A</v>
      </c>
      <c r="K34" s="85" t="e">
        <f>VLOOKUP(A34,počty!$Y$6:$FA$100,52,0)</f>
        <v>#N/A</v>
      </c>
      <c r="L34" s="82" t="e">
        <f>VLOOKUP(A34,počty!$Y$6:$FA$100,53,0)</f>
        <v>#N/A</v>
      </c>
      <c r="M34" s="82" t="e">
        <f>VLOOKUP(A34,počty!$Y$6:$FA$100,54,0)</f>
        <v>#N/A</v>
      </c>
      <c r="N34" s="82" t="e">
        <f>VLOOKUP(A34,počty!$Y$6:$FA$100,55,0)</f>
        <v>#N/A</v>
      </c>
      <c r="O34" s="92" t="e">
        <f>VLOOKUP(A34,počty!$Y$6:$FA$100,56,0)</f>
        <v>#N/A</v>
      </c>
      <c r="P34" s="497" t="e">
        <f>VLOOKUP(A34,počty!$Y$6:$FA$100,67,0)</f>
        <v>#N/A</v>
      </c>
      <c r="Q34" s="126" t="e">
        <f>VLOOKUP(A34,počty!$Y$6:$FA$100,70,0)</f>
        <v>#N/A</v>
      </c>
    </row>
    <row r="35" spans="1:17" ht="13.5" customHeight="1" thickBot="1">
      <c r="A35" s="514"/>
      <c r="B35" s="500"/>
      <c r="C35" s="122"/>
      <c r="D35" s="86" t="e">
        <f>VLOOKUP(A34,počty!$Y$6:$FA$100,16,0)</f>
        <v>#N/A</v>
      </c>
      <c r="E35" s="87" t="e">
        <f>VLOOKUP(A34,počty!$Y$6:$FA$100,17,0)</f>
        <v>#N/A</v>
      </c>
      <c r="F35" s="125" t="e">
        <f>VLOOKUP(A34,počty!$Y$6:$FA$100,57,0)</f>
        <v>#N/A</v>
      </c>
      <c r="G35" s="89" t="e">
        <f>VLOOKUP(A34,počty!$Y$6:$FA$100,58,0)</f>
        <v>#N/A</v>
      </c>
      <c r="H35" s="90" t="e">
        <f>VLOOKUP(A34,počty!$Y$6:$FA$100,59,0)</f>
        <v>#N/A</v>
      </c>
      <c r="I35" s="90" t="e">
        <f>VLOOKUP(A34,počty!$Y$6:$FA$100,60,0)</f>
        <v>#N/A</v>
      </c>
      <c r="J35" s="90" t="e">
        <f>VLOOKUP(A34,počty!$Y$6:$FA$100,61,0)</f>
        <v>#N/A</v>
      </c>
      <c r="K35" s="91" t="e">
        <f>VLOOKUP(A34,počty!$Y$6:$FA$100,62,0)</f>
        <v>#N/A</v>
      </c>
      <c r="L35" s="88" t="e">
        <f>VLOOKUP(A34,počty!$Y$6:$FA$100,63,0)</f>
        <v>#N/A</v>
      </c>
      <c r="M35" s="88" t="e">
        <f>VLOOKUP(A34,počty!$Y$6:$FA$100,64,0)</f>
        <v>#N/A</v>
      </c>
      <c r="N35" s="88" t="e">
        <f>VLOOKUP(A34,počty!$Y$6:$FA$100,65,0)</f>
        <v>#N/A</v>
      </c>
      <c r="O35" s="93" t="e">
        <f>VLOOKUP(A34,počty!$Y$6:$FA$100,66,0)</f>
        <v>#N/A</v>
      </c>
      <c r="P35" s="498"/>
      <c r="Q35" s="127" t="e">
        <f>VLOOKUP(A34,počty!$Y$6:$FA$100,69,0)</f>
        <v>#N/A</v>
      </c>
    </row>
    <row r="36" spans="1:17" ht="13.5" customHeight="1">
      <c r="A36" s="513">
        <v>13</v>
      </c>
      <c r="B36" s="499" t="e">
        <f>VLOOKUP(A36,počty!$Y$6:$FA$100,68,0)</f>
        <v>#N/A</v>
      </c>
      <c r="C36" s="121" t="e">
        <f>VLOOKUP(A36,počty!$Y$6:$FA$100,46,0)</f>
        <v>#N/A</v>
      </c>
      <c r="D36" s="80" t="e">
        <f>VLOOKUP(A36,počty!$Y$6:$FA$100,15,0)</f>
        <v>#N/A</v>
      </c>
      <c r="E36" s="81" t="e">
        <f>VLOOKUP(A36,počty!$Y$6:$FA$100,18,0)</f>
        <v>#N/A</v>
      </c>
      <c r="F36" s="124" t="e">
        <f>VLOOKUP(A36,počty!$Y$6:$FA$100,47,0)</f>
        <v>#N/A</v>
      </c>
      <c r="G36" s="83" t="e">
        <f>VLOOKUP(A36,počty!$Y$6:$FA$100,48,0)</f>
        <v>#N/A</v>
      </c>
      <c r="H36" s="84" t="e">
        <f>VLOOKUP(A36,počty!$Y$6:$FA$100,49,0)</f>
        <v>#N/A</v>
      </c>
      <c r="I36" s="84" t="e">
        <f>VLOOKUP(A36,počty!$Y$6:$FA$100,50,0)</f>
        <v>#N/A</v>
      </c>
      <c r="J36" s="84" t="e">
        <f>VLOOKUP(A36,počty!$Y$6:$FA$100,51,0)</f>
        <v>#N/A</v>
      </c>
      <c r="K36" s="85" t="e">
        <f>VLOOKUP(A36,počty!$Y$6:$FA$100,52,0)</f>
        <v>#N/A</v>
      </c>
      <c r="L36" s="82" t="e">
        <f>VLOOKUP(A36,počty!$Y$6:$FA$100,53,0)</f>
        <v>#N/A</v>
      </c>
      <c r="M36" s="82" t="e">
        <f>VLOOKUP(A36,počty!$Y$6:$FA$100,54,0)</f>
        <v>#N/A</v>
      </c>
      <c r="N36" s="82" t="e">
        <f>VLOOKUP(A36,počty!$Y$6:$FA$100,55,0)</f>
        <v>#N/A</v>
      </c>
      <c r="O36" s="92" t="e">
        <f>VLOOKUP(A36,počty!$Y$6:$FA$100,56,0)</f>
        <v>#N/A</v>
      </c>
      <c r="P36" s="497" t="e">
        <f>VLOOKUP(A36,počty!$Y$6:$FA$100,67,0)</f>
        <v>#N/A</v>
      </c>
      <c r="Q36" s="126" t="e">
        <f>VLOOKUP(A36,počty!$Y$6:$FA$100,70,0)</f>
        <v>#N/A</v>
      </c>
    </row>
    <row r="37" spans="1:17" ht="13.5" customHeight="1" thickBot="1">
      <c r="A37" s="514"/>
      <c r="B37" s="500"/>
      <c r="C37" s="122"/>
      <c r="D37" s="86" t="e">
        <f>VLOOKUP(A36,počty!$Y$6:$FA$100,16,0)</f>
        <v>#N/A</v>
      </c>
      <c r="E37" s="87" t="e">
        <f>VLOOKUP(A36,počty!$Y$6:$FA$100,17,0)</f>
        <v>#N/A</v>
      </c>
      <c r="F37" s="125" t="e">
        <f>VLOOKUP(A36,počty!$Y$6:$FA$100,57,0)</f>
        <v>#N/A</v>
      </c>
      <c r="G37" s="89" t="e">
        <f>VLOOKUP(A36,počty!$Y$6:$FA$100,58,0)</f>
        <v>#N/A</v>
      </c>
      <c r="H37" s="90" t="e">
        <f>VLOOKUP(A36,počty!$Y$6:$FA$100,59,0)</f>
        <v>#N/A</v>
      </c>
      <c r="I37" s="90" t="e">
        <f>VLOOKUP(A36,počty!$Y$6:$FA$100,60,0)</f>
        <v>#N/A</v>
      </c>
      <c r="J37" s="90" t="e">
        <f>VLOOKUP(A36,počty!$Y$6:$FA$100,61,0)</f>
        <v>#N/A</v>
      </c>
      <c r="K37" s="91" t="e">
        <f>VLOOKUP(A36,počty!$Y$6:$FA$100,62,0)</f>
        <v>#N/A</v>
      </c>
      <c r="L37" s="88" t="e">
        <f>VLOOKUP(A36,počty!$Y$6:$FA$100,63,0)</f>
        <v>#N/A</v>
      </c>
      <c r="M37" s="88" t="e">
        <f>VLOOKUP(A36,počty!$Y$6:$FA$100,64,0)</f>
        <v>#N/A</v>
      </c>
      <c r="N37" s="88" t="e">
        <f>VLOOKUP(A36,počty!$Y$6:$FA$100,65,0)</f>
        <v>#N/A</v>
      </c>
      <c r="O37" s="93" t="e">
        <f>VLOOKUP(A36,počty!$Y$6:$FA$100,66,0)</f>
        <v>#N/A</v>
      </c>
      <c r="P37" s="498"/>
      <c r="Q37" s="127" t="e">
        <f>VLOOKUP(A36,počty!$Y$6:$FA$100,69,0)</f>
        <v>#N/A</v>
      </c>
    </row>
    <row r="38" spans="1:17" ht="13.5" customHeight="1">
      <c r="A38" s="513">
        <v>14</v>
      </c>
      <c r="B38" s="499" t="e">
        <f>VLOOKUP(A38,počty!$Y$6:$FA$100,68,0)</f>
        <v>#N/A</v>
      </c>
      <c r="C38" s="121" t="e">
        <f>VLOOKUP(A38,počty!$Y$6:$FA$100,46,0)</f>
        <v>#N/A</v>
      </c>
      <c r="D38" s="80" t="e">
        <f>VLOOKUP(A38,počty!$Y$6:$FA$100,15,0)</f>
        <v>#N/A</v>
      </c>
      <c r="E38" s="81" t="e">
        <f>VLOOKUP(A38,počty!$Y$6:$FA$100,18,0)</f>
        <v>#N/A</v>
      </c>
      <c r="F38" s="124" t="e">
        <f>VLOOKUP(A38,počty!$Y$6:$FA$100,47,0)</f>
        <v>#N/A</v>
      </c>
      <c r="G38" s="83" t="e">
        <f>VLOOKUP(A38,počty!$Y$6:$FA$100,48,0)</f>
        <v>#N/A</v>
      </c>
      <c r="H38" s="84" t="e">
        <f>VLOOKUP(A38,počty!$Y$6:$FA$100,49,0)</f>
        <v>#N/A</v>
      </c>
      <c r="I38" s="84" t="e">
        <f>VLOOKUP(A38,počty!$Y$6:$FA$100,50,0)</f>
        <v>#N/A</v>
      </c>
      <c r="J38" s="84" t="e">
        <f>VLOOKUP(A38,počty!$Y$6:$FA$100,51,0)</f>
        <v>#N/A</v>
      </c>
      <c r="K38" s="85" t="e">
        <f>VLOOKUP(A38,počty!$Y$6:$FA$100,52,0)</f>
        <v>#N/A</v>
      </c>
      <c r="L38" s="82" t="e">
        <f>VLOOKUP(A38,počty!$Y$6:$FA$100,53,0)</f>
        <v>#N/A</v>
      </c>
      <c r="M38" s="82" t="e">
        <f>VLOOKUP(A38,počty!$Y$6:$FA$100,54,0)</f>
        <v>#N/A</v>
      </c>
      <c r="N38" s="82" t="e">
        <f>VLOOKUP(A38,počty!$Y$6:$FA$100,55,0)</f>
        <v>#N/A</v>
      </c>
      <c r="O38" s="92" t="e">
        <f>VLOOKUP(A38,počty!$Y$6:$FA$100,56,0)</f>
        <v>#N/A</v>
      </c>
      <c r="P38" s="497" t="e">
        <f>VLOOKUP(A38,počty!$Y$6:$FA$100,67,0)</f>
        <v>#N/A</v>
      </c>
      <c r="Q38" s="126" t="e">
        <f>VLOOKUP(A38,počty!$Y$6:$FA$100,70,0)</f>
        <v>#N/A</v>
      </c>
    </row>
    <row r="39" spans="1:17" ht="13.5" customHeight="1" thickBot="1">
      <c r="A39" s="514"/>
      <c r="B39" s="500"/>
      <c r="C39" s="122"/>
      <c r="D39" s="86" t="e">
        <f>VLOOKUP(A38,počty!$Y$6:$FA$100,16,0)</f>
        <v>#N/A</v>
      </c>
      <c r="E39" s="87" t="e">
        <f>VLOOKUP(A38,počty!$Y$6:$FA$100,17,0)</f>
        <v>#N/A</v>
      </c>
      <c r="F39" s="125" t="e">
        <f>VLOOKUP(A38,počty!$Y$6:$FA$100,57,0)</f>
        <v>#N/A</v>
      </c>
      <c r="G39" s="89" t="e">
        <f>VLOOKUP(A38,počty!$Y$6:$FA$100,58,0)</f>
        <v>#N/A</v>
      </c>
      <c r="H39" s="90" t="e">
        <f>VLOOKUP(A38,počty!$Y$6:$FA$100,59,0)</f>
        <v>#N/A</v>
      </c>
      <c r="I39" s="90" t="e">
        <f>VLOOKUP(A38,počty!$Y$6:$FA$100,60,0)</f>
        <v>#N/A</v>
      </c>
      <c r="J39" s="90" t="e">
        <f>VLOOKUP(A38,počty!$Y$6:$FA$100,61,0)</f>
        <v>#N/A</v>
      </c>
      <c r="K39" s="91" t="e">
        <f>VLOOKUP(A38,počty!$Y$6:$FA$100,62,0)</f>
        <v>#N/A</v>
      </c>
      <c r="L39" s="88" t="e">
        <f>VLOOKUP(A38,počty!$Y$6:$FA$100,63,0)</f>
        <v>#N/A</v>
      </c>
      <c r="M39" s="88" t="e">
        <f>VLOOKUP(A38,počty!$Y$6:$FA$100,64,0)</f>
        <v>#N/A</v>
      </c>
      <c r="N39" s="88" t="e">
        <f>VLOOKUP(A38,počty!$Y$6:$FA$100,65,0)</f>
        <v>#N/A</v>
      </c>
      <c r="O39" s="93" t="e">
        <f>VLOOKUP(A38,počty!$Y$6:$FA$100,66,0)</f>
        <v>#N/A</v>
      </c>
      <c r="P39" s="498"/>
      <c r="Q39" s="127" t="e">
        <f>VLOOKUP(A38,počty!$Y$6:$FA$100,69,0)</f>
        <v>#N/A</v>
      </c>
    </row>
    <row r="40" spans="1:17" ht="13.5" customHeight="1">
      <c r="A40" s="513">
        <v>15</v>
      </c>
      <c r="B40" s="499" t="e">
        <f>VLOOKUP(A40,počty!$Y$6:$FA$100,68,0)</f>
        <v>#N/A</v>
      </c>
      <c r="C40" s="121" t="e">
        <f>VLOOKUP(A40,počty!$Y$6:$FA$100,46,0)</f>
        <v>#N/A</v>
      </c>
      <c r="D40" s="80" t="e">
        <f>VLOOKUP(A40,počty!$Y$6:$FA$100,15,0)</f>
        <v>#N/A</v>
      </c>
      <c r="E40" s="81" t="e">
        <f>VLOOKUP(A40,počty!$Y$6:$FA$100,18,0)</f>
        <v>#N/A</v>
      </c>
      <c r="F40" s="124" t="e">
        <f>VLOOKUP(A40,počty!$Y$6:$FA$100,47,0)</f>
        <v>#N/A</v>
      </c>
      <c r="G40" s="83" t="e">
        <f>VLOOKUP(A40,počty!$Y$6:$FA$100,48,0)</f>
        <v>#N/A</v>
      </c>
      <c r="H40" s="84" t="e">
        <f>VLOOKUP(A40,počty!$Y$6:$FA$100,49,0)</f>
        <v>#N/A</v>
      </c>
      <c r="I40" s="84" t="e">
        <f>VLOOKUP(A40,počty!$Y$6:$FA$100,50,0)</f>
        <v>#N/A</v>
      </c>
      <c r="J40" s="84" t="e">
        <f>VLOOKUP(A40,počty!$Y$6:$FA$100,51,0)</f>
        <v>#N/A</v>
      </c>
      <c r="K40" s="85" t="e">
        <f>VLOOKUP(A40,počty!$Y$6:$FA$100,52,0)</f>
        <v>#N/A</v>
      </c>
      <c r="L40" s="82" t="e">
        <f>VLOOKUP(A40,počty!$Y$6:$FA$100,53,0)</f>
        <v>#N/A</v>
      </c>
      <c r="M40" s="82" t="e">
        <f>VLOOKUP(A40,počty!$Y$6:$FA$100,54,0)</f>
        <v>#N/A</v>
      </c>
      <c r="N40" s="82" t="e">
        <f>VLOOKUP(A40,počty!$Y$6:$FA$100,55,0)</f>
        <v>#N/A</v>
      </c>
      <c r="O40" s="92" t="e">
        <f>VLOOKUP(A40,počty!$Y$6:$FA$100,56,0)</f>
        <v>#N/A</v>
      </c>
      <c r="P40" s="497" t="e">
        <f>VLOOKUP(A40,počty!$Y$6:$FA$100,67,0)</f>
        <v>#N/A</v>
      </c>
      <c r="Q40" s="126" t="e">
        <f>VLOOKUP(A40,počty!$Y$6:$FA$100,70,0)</f>
        <v>#N/A</v>
      </c>
    </row>
    <row r="41" spans="1:17" ht="13.5" customHeight="1" thickBot="1">
      <c r="A41" s="514"/>
      <c r="B41" s="500"/>
      <c r="C41" s="122"/>
      <c r="D41" s="86" t="e">
        <f>VLOOKUP(A40,počty!$Y$6:$FA$100,16,0)</f>
        <v>#N/A</v>
      </c>
      <c r="E41" s="87" t="e">
        <f>VLOOKUP(A40,počty!$Y$6:$FA$100,17,0)</f>
        <v>#N/A</v>
      </c>
      <c r="F41" s="125" t="e">
        <f>VLOOKUP(A40,počty!$Y$6:$FA$100,57,0)</f>
        <v>#N/A</v>
      </c>
      <c r="G41" s="89" t="e">
        <f>VLOOKUP(A40,počty!$Y$6:$FA$100,58,0)</f>
        <v>#N/A</v>
      </c>
      <c r="H41" s="90" t="e">
        <f>VLOOKUP(A40,počty!$Y$6:$FA$100,59,0)</f>
        <v>#N/A</v>
      </c>
      <c r="I41" s="90" t="e">
        <f>VLOOKUP(A40,počty!$Y$6:$FA$100,60,0)</f>
        <v>#N/A</v>
      </c>
      <c r="J41" s="90" t="e">
        <f>VLOOKUP(A40,počty!$Y$6:$FA$100,61,0)</f>
        <v>#N/A</v>
      </c>
      <c r="K41" s="91" t="e">
        <f>VLOOKUP(A40,počty!$Y$6:$FA$100,62,0)</f>
        <v>#N/A</v>
      </c>
      <c r="L41" s="88" t="e">
        <f>VLOOKUP(A40,počty!$Y$6:$FA$100,63,0)</f>
        <v>#N/A</v>
      </c>
      <c r="M41" s="88" t="e">
        <f>VLOOKUP(A40,počty!$Y$6:$FA$100,64,0)</f>
        <v>#N/A</v>
      </c>
      <c r="N41" s="88" t="e">
        <f>VLOOKUP(A40,počty!$Y$6:$FA$100,65,0)</f>
        <v>#N/A</v>
      </c>
      <c r="O41" s="93" t="e">
        <f>VLOOKUP(A40,počty!$Y$6:$FA$100,66,0)</f>
        <v>#N/A</v>
      </c>
      <c r="P41" s="498"/>
      <c r="Q41" s="127" t="e">
        <f>VLOOKUP(A40,počty!$Y$6:$FA$100,69,0)</f>
        <v>#N/A</v>
      </c>
    </row>
    <row r="42" spans="1:17" ht="13.5" customHeight="1">
      <c r="A42" s="513">
        <v>16</v>
      </c>
      <c r="B42" s="499" t="e">
        <f>VLOOKUP(A42,počty!$Y$6:$FA$100,68,0)</f>
        <v>#N/A</v>
      </c>
      <c r="C42" s="121" t="e">
        <f>VLOOKUP(A42,počty!$Y$6:$FA$100,46,0)</f>
        <v>#N/A</v>
      </c>
      <c r="D42" s="80" t="e">
        <f>VLOOKUP(A42,počty!$Y$6:$FA$100,15,0)</f>
        <v>#N/A</v>
      </c>
      <c r="E42" s="81" t="e">
        <f>VLOOKUP(A42,počty!$Y$6:$FA$100,18,0)</f>
        <v>#N/A</v>
      </c>
      <c r="F42" s="124" t="e">
        <f>VLOOKUP(A42,počty!$Y$6:$FA$100,47,0)</f>
        <v>#N/A</v>
      </c>
      <c r="G42" s="83" t="e">
        <f>VLOOKUP(A42,počty!$Y$6:$FA$100,48,0)</f>
        <v>#N/A</v>
      </c>
      <c r="H42" s="84" t="e">
        <f>VLOOKUP(A42,počty!$Y$6:$FA$100,49,0)</f>
        <v>#N/A</v>
      </c>
      <c r="I42" s="84" t="e">
        <f>VLOOKUP(A42,počty!$Y$6:$FA$100,50,0)</f>
        <v>#N/A</v>
      </c>
      <c r="J42" s="84" t="e">
        <f>VLOOKUP(A42,počty!$Y$6:$FA$100,51,0)</f>
        <v>#N/A</v>
      </c>
      <c r="K42" s="85" t="e">
        <f>VLOOKUP(A42,počty!$Y$6:$FA$100,52,0)</f>
        <v>#N/A</v>
      </c>
      <c r="L42" s="82" t="e">
        <f>VLOOKUP(A42,počty!$Y$6:$FA$100,53,0)</f>
        <v>#N/A</v>
      </c>
      <c r="M42" s="82" t="e">
        <f>VLOOKUP(A42,počty!$Y$6:$FA$100,54,0)</f>
        <v>#N/A</v>
      </c>
      <c r="N42" s="82" t="e">
        <f>VLOOKUP(A42,počty!$Y$6:$FA$100,55,0)</f>
        <v>#N/A</v>
      </c>
      <c r="O42" s="92" t="e">
        <f>VLOOKUP(A42,počty!$Y$6:$FA$100,56,0)</f>
        <v>#N/A</v>
      </c>
      <c r="P42" s="497" t="e">
        <f>VLOOKUP(A42,počty!$Y$6:$FA$100,67,0)</f>
        <v>#N/A</v>
      </c>
      <c r="Q42" s="126" t="e">
        <f>VLOOKUP(A42,počty!$Y$6:$FA$100,70,0)</f>
        <v>#N/A</v>
      </c>
    </row>
    <row r="43" spans="1:17" ht="13.5" customHeight="1" thickBot="1">
      <c r="A43" s="514"/>
      <c r="B43" s="500"/>
      <c r="C43" s="122"/>
      <c r="D43" s="86" t="e">
        <f>VLOOKUP(A42,počty!$Y$6:$FA$100,16,0)</f>
        <v>#N/A</v>
      </c>
      <c r="E43" s="87" t="e">
        <f>VLOOKUP(A42,počty!$Y$6:$FA$100,17,0)</f>
        <v>#N/A</v>
      </c>
      <c r="F43" s="125" t="e">
        <f>VLOOKUP(A42,počty!$Y$6:$FA$100,57,0)</f>
        <v>#N/A</v>
      </c>
      <c r="G43" s="89" t="e">
        <f>VLOOKUP(A42,počty!$Y$6:$FA$100,58,0)</f>
        <v>#N/A</v>
      </c>
      <c r="H43" s="90" t="e">
        <f>VLOOKUP(A42,počty!$Y$6:$FA$100,59,0)</f>
        <v>#N/A</v>
      </c>
      <c r="I43" s="90" t="e">
        <f>VLOOKUP(A42,počty!$Y$6:$FA$100,60,0)</f>
        <v>#N/A</v>
      </c>
      <c r="J43" s="90" t="e">
        <f>VLOOKUP(A42,počty!$Y$6:$FA$100,61,0)</f>
        <v>#N/A</v>
      </c>
      <c r="K43" s="91" t="e">
        <f>VLOOKUP(A42,počty!$Y$6:$FA$100,62,0)</f>
        <v>#N/A</v>
      </c>
      <c r="L43" s="88" t="e">
        <f>VLOOKUP(A42,počty!$Y$6:$FA$100,63,0)</f>
        <v>#N/A</v>
      </c>
      <c r="M43" s="88" t="e">
        <f>VLOOKUP(A42,počty!$Y$6:$FA$100,64,0)</f>
        <v>#N/A</v>
      </c>
      <c r="N43" s="88" t="e">
        <f>VLOOKUP(A42,počty!$Y$6:$FA$100,65,0)</f>
        <v>#N/A</v>
      </c>
      <c r="O43" s="93" t="e">
        <f>VLOOKUP(A42,počty!$Y$6:$FA$100,66,0)</f>
        <v>#N/A</v>
      </c>
      <c r="P43" s="498"/>
      <c r="Q43" s="127" t="e">
        <f>VLOOKUP(A42,počty!$Y$6:$FA$100,69,0)</f>
        <v>#N/A</v>
      </c>
    </row>
    <row r="44" spans="1:17" ht="13.5" customHeight="1">
      <c r="A44" s="513">
        <v>17</v>
      </c>
      <c r="B44" s="499" t="e">
        <f>VLOOKUP(A44,počty!$Y$6:$FA$100,68,0)</f>
        <v>#N/A</v>
      </c>
      <c r="C44" s="121" t="e">
        <f>VLOOKUP(A44,počty!$Y$6:$FA$100,46,0)</f>
        <v>#N/A</v>
      </c>
      <c r="D44" s="80" t="e">
        <f>VLOOKUP(A44,počty!$Y$6:$FA$100,15,0)</f>
        <v>#N/A</v>
      </c>
      <c r="E44" s="81" t="e">
        <f>VLOOKUP(A44,počty!$Y$6:$FA$100,18,0)</f>
        <v>#N/A</v>
      </c>
      <c r="F44" s="124" t="e">
        <f>VLOOKUP(A44,počty!$Y$6:$FA$100,47,0)</f>
        <v>#N/A</v>
      </c>
      <c r="G44" s="83" t="e">
        <f>VLOOKUP(A44,počty!$Y$6:$FA$100,48,0)</f>
        <v>#N/A</v>
      </c>
      <c r="H44" s="84" t="e">
        <f>VLOOKUP(A44,počty!$Y$6:$FA$100,49,0)</f>
        <v>#N/A</v>
      </c>
      <c r="I44" s="84" t="e">
        <f>VLOOKUP(A44,počty!$Y$6:$FA$100,50,0)</f>
        <v>#N/A</v>
      </c>
      <c r="J44" s="84" t="e">
        <f>VLOOKUP(A44,počty!$Y$6:$FA$100,51,0)</f>
        <v>#N/A</v>
      </c>
      <c r="K44" s="85" t="e">
        <f>VLOOKUP(A44,počty!$Y$6:$FA$100,52,0)</f>
        <v>#N/A</v>
      </c>
      <c r="L44" s="82" t="e">
        <f>VLOOKUP(A44,počty!$Y$6:$FA$100,53,0)</f>
        <v>#N/A</v>
      </c>
      <c r="M44" s="82" t="e">
        <f>VLOOKUP(A44,počty!$Y$6:$FA$100,54,0)</f>
        <v>#N/A</v>
      </c>
      <c r="N44" s="82" t="e">
        <f>VLOOKUP(A44,počty!$Y$6:$FA$100,55,0)</f>
        <v>#N/A</v>
      </c>
      <c r="O44" s="92" t="e">
        <f>VLOOKUP(A44,počty!$Y$6:$FA$100,56,0)</f>
        <v>#N/A</v>
      </c>
      <c r="P44" s="497" t="e">
        <f>VLOOKUP(A44,počty!$Y$6:$FA$100,67,0)</f>
        <v>#N/A</v>
      </c>
      <c r="Q44" s="126" t="e">
        <f>VLOOKUP(A44,počty!$Y$6:$FA$100,70,0)</f>
        <v>#N/A</v>
      </c>
    </row>
    <row r="45" spans="1:17" ht="13.5" customHeight="1" thickBot="1">
      <c r="A45" s="514"/>
      <c r="B45" s="500"/>
      <c r="C45" s="122"/>
      <c r="D45" s="86" t="e">
        <f>VLOOKUP(A44,počty!$Y$6:$FA$100,16,0)</f>
        <v>#N/A</v>
      </c>
      <c r="E45" s="87" t="e">
        <f>VLOOKUP(A44,počty!$Y$6:$FA$100,17,0)</f>
        <v>#N/A</v>
      </c>
      <c r="F45" s="125" t="e">
        <f>VLOOKUP(A44,počty!$Y$6:$FA$100,57,0)</f>
        <v>#N/A</v>
      </c>
      <c r="G45" s="89" t="e">
        <f>VLOOKUP(A44,počty!$Y$6:$FA$100,58,0)</f>
        <v>#N/A</v>
      </c>
      <c r="H45" s="90" t="e">
        <f>VLOOKUP(A44,počty!$Y$6:$FA$100,59,0)</f>
        <v>#N/A</v>
      </c>
      <c r="I45" s="90" t="e">
        <f>VLOOKUP(A44,počty!$Y$6:$FA$100,60,0)</f>
        <v>#N/A</v>
      </c>
      <c r="J45" s="90" t="e">
        <f>VLOOKUP(A44,počty!$Y$6:$FA$100,61,0)</f>
        <v>#N/A</v>
      </c>
      <c r="K45" s="91" t="e">
        <f>VLOOKUP(A44,počty!$Y$6:$FA$100,62,0)</f>
        <v>#N/A</v>
      </c>
      <c r="L45" s="88" t="e">
        <f>VLOOKUP(A44,počty!$Y$6:$FA$100,63,0)</f>
        <v>#N/A</v>
      </c>
      <c r="M45" s="88" t="e">
        <f>VLOOKUP(A44,počty!$Y$6:$FA$100,64,0)</f>
        <v>#N/A</v>
      </c>
      <c r="N45" s="88" t="e">
        <f>VLOOKUP(A44,počty!$Y$6:$FA$100,65,0)</f>
        <v>#N/A</v>
      </c>
      <c r="O45" s="93" t="e">
        <f>VLOOKUP(A44,počty!$Y$6:$FA$100,66,0)</f>
        <v>#N/A</v>
      </c>
      <c r="P45" s="498"/>
      <c r="Q45" s="127" t="e">
        <f>VLOOKUP(A44,počty!$Y$6:$FA$100,69,0)</f>
        <v>#N/A</v>
      </c>
    </row>
    <row r="46" spans="1:17" ht="13.5" customHeight="1">
      <c r="A46" s="513">
        <v>18</v>
      </c>
      <c r="B46" s="499" t="e">
        <f>VLOOKUP(A46,počty!$Y$6:$FA$100,68,0)</f>
        <v>#N/A</v>
      </c>
      <c r="C46" s="121" t="e">
        <f>VLOOKUP(A46,počty!$Y$6:$FA$100,46,0)</f>
        <v>#N/A</v>
      </c>
      <c r="D46" s="80" t="e">
        <f>VLOOKUP(A46,počty!$Y$6:$FA$100,15,0)</f>
        <v>#N/A</v>
      </c>
      <c r="E46" s="81" t="e">
        <f>VLOOKUP(A46,počty!$Y$6:$FA$100,18,0)</f>
        <v>#N/A</v>
      </c>
      <c r="F46" s="124" t="e">
        <f>VLOOKUP(A46,počty!$Y$6:$FA$100,47,0)</f>
        <v>#N/A</v>
      </c>
      <c r="G46" s="83" t="e">
        <f>VLOOKUP(A46,počty!$Y$6:$FA$100,48,0)</f>
        <v>#N/A</v>
      </c>
      <c r="H46" s="84" t="e">
        <f>VLOOKUP(A46,počty!$Y$6:$FA$100,49,0)</f>
        <v>#N/A</v>
      </c>
      <c r="I46" s="84" t="e">
        <f>VLOOKUP(A46,počty!$Y$6:$FA$100,50,0)</f>
        <v>#N/A</v>
      </c>
      <c r="J46" s="84" t="e">
        <f>VLOOKUP(A46,počty!$Y$6:$FA$100,51,0)</f>
        <v>#N/A</v>
      </c>
      <c r="K46" s="85" t="e">
        <f>VLOOKUP(A46,počty!$Y$6:$FA$100,52,0)</f>
        <v>#N/A</v>
      </c>
      <c r="L46" s="82" t="e">
        <f>VLOOKUP(A46,počty!$Y$6:$FA$100,53,0)</f>
        <v>#N/A</v>
      </c>
      <c r="M46" s="82" t="e">
        <f>VLOOKUP(A46,počty!$Y$6:$FA$100,54,0)</f>
        <v>#N/A</v>
      </c>
      <c r="N46" s="82" t="e">
        <f>VLOOKUP(A46,počty!$Y$6:$FA$100,55,0)</f>
        <v>#N/A</v>
      </c>
      <c r="O46" s="92" t="e">
        <f>VLOOKUP(A46,počty!$Y$6:$FA$100,56,0)</f>
        <v>#N/A</v>
      </c>
      <c r="P46" s="497" t="e">
        <f>VLOOKUP(A46,počty!$Y$6:$FA$100,67,0)</f>
        <v>#N/A</v>
      </c>
      <c r="Q46" s="126" t="e">
        <f>VLOOKUP(A46,počty!$Y$6:$FA$100,70,0)</f>
        <v>#N/A</v>
      </c>
    </row>
    <row r="47" spans="1:17" ht="13.5" customHeight="1" thickBot="1">
      <c r="A47" s="514"/>
      <c r="B47" s="500"/>
      <c r="C47" s="122"/>
      <c r="D47" s="86" t="e">
        <f>VLOOKUP(A46,počty!$Y$6:$FA$100,16,0)</f>
        <v>#N/A</v>
      </c>
      <c r="E47" s="87" t="e">
        <f>VLOOKUP(A46,počty!$Y$6:$FA$100,17,0)</f>
        <v>#N/A</v>
      </c>
      <c r="F47" s="125" t="e">
        <f>VLOOKUP(A46,počty!$Y$6:$FA$100,57,0)</f>
        <v>#N/A</v>
      </c>
      <c r="G47" s="89" t="e">
        <f>VLOOKUP(A46,počty!$Y$6:$FA$100,58,0)</f>
        <v>#N/A</v>
      </c>
      <c r="H47" s="90" t="e">
        <f>VLOOKUP(A46,počty!$Y$6:$FA$100,59,0)</f>
        <v>#N/A</v>
      </c>
      <c r="I47" s="90" t="e">
        <f>VLOOKUP(A46,počty!$Y$6:$FA$100,60,0)</f>
        <v>#N/A</v>
      </c>
      <c r="J47" s="90" t="e">
        <f>VLOOKUP(A46,počty!$Y$6:$FA$100,61,0)</f>
        <v>#N/A</v>
      </c>
      <c r="K47" s="91" t="e">
        <f>VLOOKUP(A46,počty!$Y$6:$FA$100,62,0)</f>
        <v>#N/A</v>
      </c>
      <c r="L47" s="88" t="e">
        <f>VLOOKUP(A46,počty!$Y$6:$FA$100,63,0)</f>
        <v>#N/A</v>
      </c>
      <c r="M47" s="88" t="e">
        <f>VLOOKUP(A46,počty!$Y$6:$FA$100,64,0)</f>
        <v>#N/A</v>
      </c>
      <c r="N47" s="88" t="e">
        <f>VLOOKUP(A46,počty!$Y$6:$FA$100,65,0)</f>
        <v>#N/A</v>
      </c>
      <c r="O47" s="93" t="e">
        <f>VLOOKUP(A46,počty!$Y$6:$FA$100,66,0)</f>
        <v>#N/A</v>
      </c>
      <c r="P47" s="498"/>
      <c r="Q47" s="127" t="e">
        <f>VLOOKUP(A46,počty!$Y$6:$FA$100,69,0)</f>
        <v>#N/A</v>
      </c>
    </row>
    <row r="48" spans="1:17" ht="13.5" customHeight="1">
      <c r="A48" s="513">
        <v>19</v>
      </c>
      <c r="B48" s="499" t="e">
        <f>VLOOKUP(A48,počty!$Y$6:$FA$100,68,0)</f>
        <v>#N/A</v>
      </c>
      <c r="C48" s="121" t="e">
        <f>VLOOKUP(A48,počty!$Y$6:$FA$100,46,0)</f>
        <v>#N/A</v>
      </c>
      <c r="D48" s="80" t="e">
        <f>VLOOKUP(A48,počty!$Y$6:$FA$100,15,0)</f>
        <v>#N/A</v>
      </c>
      <c r="E48" s="81" t="e">
        <f>VLOOKUP(A48,počty!$Y$6:$FA$100,18,0)</f>
        <v>#N/A</v>
      </c>
      <c r="F48" s="124" t="e">
        <f>VLOOKUP(A48,počty!$Y$6:$FA$100,47,0)</f>
        <v>#N/A</v>
      </c>
      <c r="G48" s="83" t="e">
        <f>VLOOKUP(A48,počty!$Y$6:$FA$100,48,0)</f>
        <v>#N/A</v>
      </c>
      <c r="H48" s="84" t="e">
        <f>VLOOKUP(A48,počty!$Y$6:$FA$100,49,0)</f>
        <v>#N/A</v>
      </c>
      <c r="I48" s="84" t="e">
        <f>VLOOKUP(A48,počty!$Y$6:$FA$100,50,0)</f>
        <v>#N/A</v>
      </c>
      <c r="J48" s="84" t="e">
        <f>VLOOKUP(A48,počty!$Y$6:$FA$100,51,0)</f>
        <v>#N/A</v>
      </c>
      <c r="K48" s="85" t="e">
        <f>VLOOKUP(A48,počty!$Y$6:$FA$100,52,0)</f>
        <v>#N/A</v>
      </c>
      <c r="L48" s="82" t="e">
        <f>VLOOKUP(A48,počty!$Y$6:$FA$100,53,0)</f>
        <v>#N/A</v>
      </c>
      <c r="M48" s="82" t="e">
        <f>VLOOKUP(A48,počty!$Y$6:$FA$100,54,0)</f>
        <v>#N/A</v>
      </c>
      <c r="N48" s="82" t="e">
        <f>VLOOKUP(A48,počty!$Y$6:$FA$100,55,0)</f>
        <v>#N/A</v>
      </c>
      <c r="O48" s="92" t="e">
        <f>VLOOKUP(A48,počty!$Y$6:$FA$100,56,0)</f>
        <v>#N/A</v>
      </c>
      <c r="P48" s="497" t="e">
        <f>VLOOKUP(A48,počty!$Y$6:$FA$100,67,0)</f>
        <v>#N/A</v>
      </c>
      <c r="Q48" s="126" t="e">
        <f>VLOOKUP(A48,počty!$Y$6:$FA$100,70,0)</f>
        <v>#N/A</v>
      </c>
    </row>
    <row r="49" spans="1:17" ht="13.5" customHeight="1" thickBot="1">
      <c r="A49" s="514"/>
      <c r="B49" s="500"/>
      <c r="C49" s="122"/>
      <c r="D49" s="86" t="e">
        <f>VLOOKUP(A48,počty!$Y$6:$FA$100,16,0)</f>
        <v>#N/A</v>
      </c>
      <c r="E49" s="87" t="e">
        <f>VLOOKUP(A48,počty!$Y$6:$FA$100,17,0)</f>
        <v>#N/A</v>
      </c>
      <c r="F49" s="125" t="e">
        <f>VLOOKUP(A48,počty!$Y$6:$FA$100,57,0)</f>
        <v>#N/A</v>
      </c>
      <c r="G49" s="89" t="e">
        <f>VLOOKUP(A48,počty!$Y$6:$FA$100,58,0)</f>
        <v>#N/A</v>
      </c>
      <c r="H49" s="90" t="e">
        <f>VLOOKUP(A48,počty!$Y$6:$FA$100,59,0)</f>
        <v>#N/A</v>
      </c>
      <c r="I49" s="90" t="e">
        <f>VLOOKUP(A48,počty!$Y$6:$FA$100,60,0)</f>
        <v>#N/A</v>
      </c>
      <c r="J49" s="90" t="e">
        <f>VLOOKUP(A48,počty!$Y$6:$FA$100,61,0)</f>
        <v>#N/A</v>
      </c>
      <c r="K49" s="91" t="e">
        <f>VLOOKUP(A48,počty!$Y$6:$FA$100,62,0)</f>
        <v>#N/A</v>
      </c>
      <c r="L49" s="88" t="e">
        <f>VLOOKUP(A48,počty!$Y$6:$FA$100,63,0)</f>
        <v>#N/A</v>
      </c>
      <c r="M49" s="88" t="e">
        <f>VLOOKUP(A48,počty!$Y$6:$FA$100,64,0)</f>
        <v>#N/A</v>
      </c>
      <c r="N49" s="88" t="e">
        <f>VLOOKUP(A48,počty!$Y$6:$FA$100,65,0)</f>
        <v>#N/A</v>
      </c>
      <c r="O49" s="93" t="e">
        <f>VLOOKUP(A48,počty!$Y$6:$FA$100,66,0)</f>
        <v>#N/A</v>
      </c>
      <c r="P49" s="498"/>
      <c r="Q49" s="127" t="e">
        <f>VLOOKUP(A48,počty!$Y$6:$FA$100,69,0)</f>
        <v>#N/A</v>
      </c>
    </row>
    <row r="50" spans="1:17" ht="13.5" customHeight="1">
      <c r="A50" s="513">
        <v>20</v>
      </c>
      <c r="B50" s="499" t="e">
        <f>VLOOKUP(A50,počty!$Y$6:$FA$100,68,0)</f>
        <v>#N/A</v>
      </c>
      <c r="C50" s="121" t="e">
        <f>VLOOKUP(A50,počty!$Y$6:$FA$100,46,0)</f>
        <v>#N/A</v>
      </c>
      <c r="D50" s="80" t="e">
        <f>VLOOKUP(A50,počty!$Y$6:$FA$100,15,0)</f>
        <v>#N/A</v>
      </c>
      <c r="E50" s="81" t="e">
        <f>VLOOKUP(A50,počty!$Y$6:$FA$100,18,0)</f>
        <v>#N/A</v>
      </c>
      <c r="F50" s="124" t="e">
        <f>VLOOKUP(A50,počty!$Y$6:$FA$100,47,0)</f>
        <v>#N/A</v>
      </c>
      <c r="G50" s="83" t="e">
        <f>VLOOKUP(A50,počty!$Y$6:$FA$100,48,0)</f>
        <v>#N/A</v>
      </c>
      <c r="H50" s="84" t="e">
        <f>VLOOKUP(A50,počty!$Y$6:$FA$100,49,0)</f>
        <v>#N/A</v>
      </c>
      <c r="I50" s="84" t="e">
        <f>VLOOKUP(A50,počty!$Y$6:$FA$100,50,0)</f>
        <v>#N/A</v>
      </c>
      <c r="J50" s="84" t="e">
        <f>VLOOKUP(A50,počty!$Y$6:$FA$100,51,0)</f>
        <v>#N/A</v>
      </c>
      <c r="K50" s="85" t="e">
        <f>VLOOKUP(A50,počty!$Y$6:$FA$100,52,0)</f>
        <v>#N/A</v>
      </c>
      <c r="L50" s="82" t="e">
        <f>VLOOKUP(A50,počty!$Y$6:$FA$100,53,0)</f>
        <v>#N/A</v>
      </c>
      <c r="M50" s="82" t="e">
        <f>VLOOKUP(A50,počty!$Y$6:$FA$100,54,0)</f>
        <v>#N/A</v>
      </c>
      <c r="N50" s="82" t="e">
        <f>VLOOKUP(A50,počty!$Y$6:$FA$100,55,0)</f>
        <v>#N/A</v>
      </c>
      <c r="O50" s="92" t="e">
        <f>VLOOKUP(A50,počty!$Y$6:$FA$100,56,0)</f>
        <v>#N/A</v>
      </c>
      <c r="P50" s="497" t="e">
        <f>VLOOKUP(A50,počty!$Y$6:$FA$100,67,0)</f>
        <v>#N/A</v>
      </c>
      <c r="Q50" s="126" t="e">
        <f>VLOOKUP(A50,počty!$Y$6:$FA$100,70,0)</f>
        <v>#N/A</v>
      </c>
    </row>
    <row r="51" spans="1:17" ht="13.5" customHeight="1" thickBot="1">
      <c r="A51" s="514"/>
      <c r="B51" s="500"/>
      <c r="C51" s="122"/>
      <c r="D51" s="86" t="e">
        <f>VLOOKUP(A50,počty!$Y$6:$FA$100,16,0)</f>
        <v>#N/A</v>
      </c>
      <c r="E51" s="87" t="e">
        <f>VLOOKUP(A50,počty!$Y$6:$FA$100,17,0)</f>
        <v>#N/A</v>
      </c>
      <c r="F51" s="125" t="e">
        <f>VLOOKUP(A50,počty!$Y$6:$FA$100,57,0)</f>
        <v>#N/A</v>
      </c>
      <c r="G51" s="89" t="e">
        <f>VLOOKUP(A50,počty!$Y$6:$FA$100,58,0)</f>
        <v>#N/A</v>
      </c>
      <c r="H51" s="90" t="e">
        <f>VLOOKUP(A50,počty!$Y$6:$FA$100,59,0)</f>
        <v>#N/A</v>
      </c>
      <c r="I51" s="90" t="e">
        <f>VLOOKUP(A50,počty!$Y$6:$FA$100,60,0)</f>
        <v>#N/A</v>
      </c>
      <c r="J51" s="90" t="e">
        <f>VLOOKUP(A50,počty!$Y$6:$FA$100,61,0)</f>
        <v>#N/A</v>
      </c>
      <c r="K51" s="91" t="e">
        <f>VLOOKUP(A50,počty!$Y$6:$FA$100,62,0)</f>
        <v>#N/A</v>
      </c>
      <c r="L51" s="88" t="e">
        <f>VLOOKUP(A50,počty!$Y$6:$FA$100,63,0)</f>
        <v>#N/A</v>
      </c>
      <c r="M51" s="88" t="e">
        <f>VLOOKUP(A50,počty!$Y$6:$FA$100,64,0)</f>
        <v>#N/A</v>
      </c>
      <c r="N51" s="88" t="e">
        <f>VLOOKUP(A50,počty!$Y$6:$FA$100,65,0)</f>
        <v>#N/A</v>
      </c>
      <c r="O51" s="93" t="e">
        <f>VLOOKUP(A50,počty!$Y$6:$FA$100,66,0)</f>
        <v>#N/A</v>
      </c>
      <c r="P51" s="498"/>
      <c r="Q51" s="127" t="e">
        <f>VLOOKUP(A50,počty!$Y$6:$FA$100,69,0)</f>
        <v>#N/A</v>
      </c>
    </row>
    <row r="52" spans="1:17" ht="13.5" customHeight="1">
      <c r="A52" s="513">
        <v>21</v>
      </c>
      <c r="B52" s="499" t="e">
        <f>VLOOKUP(A52,počty!$Y$6:$FA$100,68,0)</f>
        <v>#N/A</v>
      </c>
      <c r="C52" s="121" t="e">
        <f>VLOOKUP(A52,počty!$Y$6:$FA$100,46,0)</f>
        <v>#N/A</v>
      </c>
      <c r="D52" s="80" t="e">
        <f>VLOOKUP(A52,počty!$Y$6:$FA$100,15,0)</f>
        <v>#N/A</v>
      </c>
      <c r="E52" s="81" t="e">
        <f>VLOOKUP(A52,počty!$Y$6:$FA$100,18,0)</f>
        <v>#N/A</v>
      </c>
      <c r="F52" s="124" t="e">
        <f>VLOOKUP(A52,počty!$Y$6:$FA$100,47,0)</f>
        <v>#N/A</v>
      </c>
      <c r="G52" s="83" t="e">
        <f>VLOOKUP(A52,počty!$Y$6:$FA$100,48,0)</f>
        <v>#N/A</v>
      </c>
      <c r="H52" s="84" t="e">
        <f>VLOOKUP(A52,počty!$Y$6:$FA$100,49,0)</f>
        <v>#N/A</v>
      </c>
      <c r="I52" s="84" t="e">
        <f>VLOOKUP(A52,počty!$Y$6:$FA$100,50,0)</f>
        <v>#N/A</v>
      </c>
      <c r="J52" s="84" t="e">
        <f>VLOOKUP(A52,počty!$Y$6:$FA$100,51,0)</f>
        <v>#N/A</v>
      </c>
      <c r="K52" s="85" t="e">
        <f>VLOOKUP(A52,počty!$Y$6:$FA$100,52,0)</f>
        <v>#N/A</v>
      </c>
      <c r="L52" s="82" t="e">
        <f>VLOOKUP(A52,počty!$Y$6:$FA$100,53,0)</f>
        <v>#N/A</v>
      </c>
      <c r="M52" s="82" t="e">
        <f>VLOOKUP(A52,počty!$Y$6:$FA$100,54,0)</f>
        <v>#N/A</v>
      </c>
      <c r="N52" s="82" t="e">
        <f>VLOOKUP(A52,počty!$Y$6:$FA$100,55,0)</f>
        <v>#N/A</v>
      </c>
      <c r="O52" s="92" t="e">
        <f>VLOOKUP(A52,počty!$Y$6:$FA$100,56,0)</f>
        <v>#N/A</v>
      </c>
      <c r="P52" s="497" t="e">
        <f>VLOOKUP(A52,počty!$Y$6:$FA$100,67,0)</f>
        <v>#N/A</v>
      </c>
      <c r="Q52" s="126" t="e">
        <f>VLOOKUP(A52,počty!$Y$6:$FA$100,70,0)</f>
        <v>#N/A</v>
      </c>
    </row>
    <row r="53" spans="1:17" ht="13.5" customHeight="1" thickBot="1">
      <c r="A53" s="514"/>
      <c r="B53" s="500"/>
      <c r="C53" s="122"/>
      <c r="D53" s="86" t="e">
        <f>VLOOKUP(A52,počty!$Y$6:$FA$100,16,0)</f>
        <v>#N/A</v>
      </c>
      <c r="E53" s="87" t="e">
        <f>VLOOKUP(A52,počty!$Y$6:$FA$100,17,0)</f>
        <v>#N/A</v>
      </c>
      <c r="F53" s="125" t="e">
        <f>VLOOKUP(A52,počty!$Y$6:$FA$100,57,0)</f>
        <v>#N/A</v>
      </c>
      <c r="G53" s="89" t="e">
        <f>VLOOKUP(A52,počty!$Y$6:$FA$100,58,0)</f>
        <v>#N/A</v>
      </c>
      <c r="H53" s="90" t="e">
        <f>VLOOKUP(A52,počty!$Y$6:$FA$100,59,0)</f>
        <v>#N/A</v>
      </c>
      <c r="I53" s="90" t="e">
        <f>VLOOKUP(A52,počty!$Y$6:$FA$100,60,0)</f>
        <v>#N/A</v>
      </c>
      <c r="J53" s="90" t="e">
        <f>VLOOKUP(A52,počty!$Y$6:$FA$100,61,0)</f>
        <v>#N/A</v>
      </c>
      <c r="K53" s="91" t="e">
        <f>VLOOKUP(A52,počty!$Y$6:$FA$100,62,0)</f>
        <v>#N/A</v>
      </c>
      <c r="L53" s="88" t="e">
        <f>VLOOKUP(A52,počty!$Y$6:$FA$100,63,0)</f>
        <v>#N/A</v>
      </c>
      <c r="M53" s="88" t="e">
        <f>VLOOKUP(A52,počty!$Y$6:$FA$100,64,0)</f>
        <v>#N/A</v>
      </c>
      <c r="N53" s="88" t="e">
        <f>VLOOKUP(A52,počty!$Y$6:$FA$100,65,0)</f>
        <v>#N/A</v>
      </c>
      <c r="O53" s="93" t="e">
        <f>VLOOKUP(A52,počty!$Y$6:$FA$100,66,0)</f>
        <v>#N/A</v>
      </c>
      <c r="P53" s="498"/>
      <c r="Q53" s="127" t="e">
        <f>VLOOKUP(A52,počty!$Y$6:$FA$100,69,0)</f>
        <v>#N/A</v>
      </c>
    </row>
    <row r="54" spans="1:17" ht="13.5" customHeight="1">
      <c r="A54" s="513">
        <v>22</v>
      </c>
      <c r="B54" s="499" t="e">
        <f>VLOOKUP(A54,počty!$Y$6:$FA$100,68,0)</f>
        <v>#N/A</v>
      </c>
      <c r="C54" s="121" t="e">
        <f>VLOOKUP(A54,počty!$Y$6:$FA$100,46,0)</f>
        <v>#N/A</v>
      </c>
      <c r="D54" s="80" t="e">
        <f>VLOOKUP(A54,počty!$Y$6:$FA$100,15,0)</f>
        <v>#N/A</v>
      </c>
      <c r="E54" s="81" t="e">
        <f>VLOOKUP(A54,počty!$Y$6:$FA$100,18,0)</f>
        <v>#N/A</v>
      </c>
      <c r="F54" s="124" t="e">
        <f>VLOOKUP(A54,počty!$Y$6:$FA$100,47,0)</f>
        <v>#N/A</v>
      </c>
      <c r="G54" s="83" t="e">
        <f>VLOOKUP(A54,počty!$Y$6:$FA$100,48,0)</f>
        <v>#N/A</v>
      </c>
      <c r="H54" s="84" t="e">
        <f>VLOOKUP(A54,počty!$Y$6:$FA$100,49,0)</f>
        <v>#N/A</v>
      </c>
      <c r="I54" s="84" t="e">
        <f>VLOOKUP(A54,počty!$Y$6:$FA$100,50,0)</f>
        <v>#N/A</v>
      </c>
      <c r="J54" s="84" t="e">
        <f>VLOOKUP(A54,počty!$Y$6:$FA$100,51,0)</f>
        <v>#N/A</v>
      </c>
      <c r="K54" s="85" t="e">
        <f>VLOOKUP(A54,počty!$Y$6:$FA$100,52,0)</f>
        <v>#N/A</v>
      </c>
      <c r="L54" s="82" t="e">
        <f>VLOOKUP(A54,počty!$Y$6:$FA$100,53,0)</f>
        <v>#N/A</v>
      </c>
      <c r="M54" s="82" t="e">
        <f>VLOOKUP(A54,počty!$Y$6:$FA$100,54,0)</f>
        <v>#N/A</v>
      </c>
      <c r="N54" s="82" t="e">
        <f>VLOOKUP(A54,počty!$Y$6:$FA$100,55,0)</f>
        <v>#N/A</v>
      </c>
      <c r="O54" s="92" t="e">
        <f>VLOOKUP(A54,počty!$Y$6:$FA$100,56,0)</f>
        <v>#N/A</v>
      </c>
      <c r="P54" s="497" t="e">
        <f>VLOOKUP(A54,počty!$Y$6:$FA$100,67,0)</f>
        <v>#N/A</v>
      </c>
      <c r="Q54" s="126" t="e">
        <f>VLOOKUP(A54,počty!$Y$6:$FA$100,70,0)</f>
        <v>#N/A</v>
      </c>
    </row>
    <row r="55" spans="1:17" ht="13.5" customHeight="1" thickBot="1">
      <c r="A55" s="514"/>
      <c r="B55" s="500"/>
      <c r="C55" s="122"/>
      <c r="D55" s="86" t="e">
        <f>VLOOKUP(A54,počty!$Y$6:$FA$100,16,0)</f>
        <v>#N/A</v>
      </c>
      <c r="E55" s="87" t="e">
        <f>VLOOKUP(A54,počty!$Y$6:$FA$100,17,0)</f>
        <v>#N/A</v>
      </c>
      <c r="F55" s="125" t="e">
        <f>VLOOKUP(A54,počty!$Y$6:$FA$100,57,0)</f>
        <v>#N/A</v>
      </c>
      <c r="G55" s="89" t="e">
        <f>VLOOKUP(A54,počty!$Y$6:$FA$100,58,0)</f>
        <v>#N/A</v>
      </c>
      <c r="H55" s="90" t="e">
        <f>VLOOKUP(A54,počty!$Y$6:$FA$100,59,0)</f>
        <v>#N/A</v>
      </c>
      <c r="I55" s="90" t="e">
        <f>VLOOKUP(A54,počty!$Y$6:$FA$100,60,0)</f>
        <v>#N/A</v>
      </c>
      <c r="J55" s="90" t="e">
        <f>VLOOKUP(A54,počty!$Y$6:$FA$100,61,0)</f>
        <v>#N/A</v>
      </c>
      <c r="K55" s="91" t="e">
        <f>VLOOKUP(A54,počty!$Y$6:$FA$100,62,0)</f>
        <v>#N/A</v>
      </c>
      <c r="L55" s="88" t="e">
        <f>VLOOKUP(A54,počty!$Y$6:$FA$100,63,0)</f>
        <v>#N/A</v>
      </c>
      <c r="M55" s="88" t="e">
        <f>VLOOKUP(A54,počty!$Y$6:$FA$100,64,0)</f>
        <v>#N/A</v>
      </c>
      <c r="N55" s="88" t="e">
        <f>VLOOKUP(A54,počty!$Y$6:$FA$100,65,0)</f>
        <v>#N/A</v>
      </c>
      <c r="O55" s="93" t="e">
        <f>VLOOKUP(A54,počty!$Y$6:$FA$100,66,0)</f>
        <v>#N/A</v>
      </c>
      <c r="P55" s="498"/>
      <c r="Q55" s="127" t="e">
        <f>VLOOKUP(A54,počty!$Y$6:$FA$100,69,0)</f>
        <v>#N/A</v>
      </c>
    </row>
    <row r="56" spans="1:17" ht="13.5" customHeight="1">
      <c r="A56" s="513">
        <v>23</v>
      </c>
      <c r="B56" s="499" t="e">
        <f>VLOOKUP(A56,počty!$Y$6:$FA$100,68,0)</f>
        <v>#N/A</v>
      </c>
      <c r="C56" s="121" t="e">
        <f>VLOOKUP(A56,počty!$Y$6:$FA$100,46,0)</f>
        <v>#N/A</v>
      </c>
      <c r="D56" s="80" t="e">
        <f>VLOOKUP(A56,počty!$Y$6:$FA$100,15,0)</f>
        <v>#N/A</v>
      </c>
      <c r="E56" s="81" t="e">
        <f>VLOOKUP(A56,počty!$Y$6:$FA$100,18,0)</f>
        <v>#N/A</v>
      </c>
      <c r="F56" s="124" t="e">
        <f>VLOOKUP(A56,počty!$Y$6:$FA$100,47,0)</f>
        <v>#N/A</v>
      </c>
      <c r="G56" s="83" t="e">
        <f>VLOOKUP(A56,počty!$Y$6:$FA$100,48,0)</f>
        <v>#N/A</v>
      </c>
      <c r="H56" s="84" t="e">
        <f>VLOOKUP(A56,počty!$Y$6:$FA$100,49,0)</f>
        <v>#N/A</v>
      </c>
      <c r="I56" s="84" t="e">
        <f>VLOOKUP(A56,počty!$Y$6:$FA$100,50,0)</f>
        <v>#N/A</v>
      </c>
      <c r="J56" s="84" t="e">
        <f>VLOOKUP(A56,počty!$Y$6:$FA$100,51,0)</f>
        <v>#N/A</v>
      </c>
      <c r="K56" s="85" t="e">
        <f>VLOOKUP(A56,počty!$Y$6:$FA$100,52,0)</f>
        <v>#N/A</v>
      </c>
      <c r="L56" s="82" t="e">
        <f>VLOOKUP(A56,počty!$Y$6:$FA$100,53,0)</f>
        <v>#N/A</v>
      </c>
      <c r="M56" s="82" t="e">
        <f>VLOOKUP(A56,počty!$Y$6:$FA$100,54,0)</f>
        <v>#N/A</v>
      </c>
      <c r="N56" s="82" t="e">
        <f>VLOOKUP(A56,počty!$Y$6:$FA$100,55,0)</f>
        <v>#N/A</v>
      </c>
      <c r="O56" s="92" t="e">
        <f>VLOOKUP(A56,počty!$Y$6:$FA$100,56,0)</f>
        <v>#N/A</v>
      </c>
      <c r="P56" s="497" t="e">
        <f>VLOOKUP(A56,počty!$Y$6:$FA$100,67,0)</f>
        <v>#N/A</v>
      </c>
      <c r="Q56" s="126" t="e">
        <f>VLOOKUP(A56,počty!$Y$6:$FA$100,70,0)</f>
        <v>#N/A</v>
      </c>
    </row>
    <row r="57" spans="1:17" ht="13.5" customHeight="1" thickBot="1">
      <c r="A57" s="514"/>
      <c r="B57" s="500"/>
      <c r="C57" s="122"/>
      <c r="D57" s="86" t="e">
        <f>VLOOKUP(A56,počty!$Y$6:$FA$100,16,0)</f>
        <v>#N/A</v>
      </c>
      <c r="E57" s="87" t="e">
        <f>VLOOKUP(A56,počty!$Y$6:$FA$100,17,0)</f>
        <v>#N/A</v>
      </c>
      <c r="F57" s="125" t="e">
        <f>VLOOKUP(A56,počty!$Y$6:$FA$100,57,0)</f>
        <v>#N/A</v>
      </c>
      <c r="G57" s="89" t="e">
        <f>VLOOKUP(A56,počty!$Y$6:$FA$100,58,0)</f>
        <v>#N/A</v>
      </c>
      <c r="H57" s="90" t="e">
        <f>VLOOKUP(A56,počty!$Y$6:$FA$100,59,0)</f>
        <v>#N/A</v>
      </c>
      <c r="I57" s="90" t="e">
        <f>VLOOKUP(A56,počty!$Y$6:$FA$100,60,0)</f>
        <v>#N/A</v>
      </c>
      <c r="J57" s="90" t="e">
        <f>VLOOKUP(A56,počty!$Y$6:$FA$100,61,0)</f>
        <v>#N/A</v>
      </c>
      <c r="K57" s="91" t="e">
        <f>VLOOKUP(A56,počty!$Y$6:$FA$100,62,0)</f>
        <v>#N/A</v>
      </c>
      <c r="L57" s="88" t="e">
        <f>VLOOKUP(A56,počty!$Y$6:$FA$100,63,0)</f>
        <v>#N/A</v>
      </c>
      <c r="M57" s="88" t="e">
        <f>VLOOKUP(A56,počty!$Y$6:$FA$100,64,0)</f>
        <v>#N/A</v>
      </c>
      <c r="N57" s="88" t="e">
        <f>VLOOKUP(A56,počty!$Y$6:$FA$100,65,0)</f>
        <v>#N/A</v>
      </c>
      <c r="O57" s="93" t="e">
        <f>VLOOKUP(A56,počty!$Y$6:$FA$100,66,0)</f>
        <v>#N/A</v>
      </c>
      <c r="P57" s="498"/>
      <c r="Q57" s="127" t="e">
        <f>VLOOKUP(A56,počty!$Y$6:$FA$100,69,0)</f>
        <v>#N/A</v>
      </c>
    </row>
    <row r="58" spans="1:17" ht="13.5" customHeight="1">
      <c r="A58" s="513">
        <v>24</v>
      </c>
      <c r="B58" s="499" t="e">
        <f>VLOOKUP(A58,počty!$Y$6:$FA$100,68,0)</f>
        <v>#N/A</v>
      </c>
      <c r="C58" s="121" t="e">
        <f>VLOOKUP(A58,počty!$Y$6:$FA$100,46,0)</f>
        <v>#N/A</v>
      </c>
      <c r="D58" s="80" t="e">
        <f>VLOOKUP(A58,počty!$Y$6:$FA$100,15,0)</f>
        <v>#N/A</v>
      </c>
      <c r="E58" s="81" t="e">
        <f>VLOOKUP(A58,počty!$Y$6:$FA$100,18,0)</f>
        <v>#N/A</v>
      </c>
      <c r="F58" s="124" t="e">
        <f>VLOOKUP(A58,počty!$Y$6:$FA$100,47,0)</f>
        <v>#N/A</v>
      </c>
      <c r="G58" s="83" t="e">
        <f>VLOOKUP(A58,počty!$Y$6:$FA$100,48,0)</f>
        <v>#N/A</v>
      </c>
      <c r="H58" s="84" t="e">
        <f>VLOOKUP(A58,počty!$Y$6:$FA$100,49,0)</f>
        <v>#N/A</v>
      </c>
      <c r="I58" s="84" t="e">
        <f>VLOOKUP(A58,počty!$Y$6:$FA$100,50,0)</f>
        <v>#N/A</v>
      </c>
      <c r="J58" s="84" t="e">
        <f>VLOOKUP(A58,počty!$Y$6:$FA$100,51,0)</f>
        <v>#N/A</v>
      </c>
      <c r="K58" s="85" t="e">
        <f>VLOOKUP(A58,počty!$Y$6:$FA$100,52,0)</f>
        <v>#N/A</v>
      </c>
      <c r="L58" s="82" t="e">
        <f>VLOOKUP(A58,počty!$Y$6:$FA$100,53,0)</f>
        <v>#N/A</v>
      </c>
      <c r="M58" s="82" t="e">
        <f>VLOOKUP(A58,počty!$Y$6:$FA$100,54,0)</f>
        <v>#N/A</v>
      </c>
      <c r="N58" s="82" t="e">
        <f>VLOOKUP(A58,počty!$Y$6:$FA$100,55,0)</f>
        <v>#N/A</v>
      </c>
      <c r="O58" s="92" t="e">
        <f>VLOOKUP(A58,počty!$Y$6:$FA$100,56,0)</f>
        <v>#N/A</v>
      </c>
      <c r="P58" s="497" t="e">
        <f>VLOOKUP(A58,počty!$Y$6:$FA$100,67,0)</f>
        <v>#N/A</v>
      </c>
      <c r="Q58" s="126" t="e">
        <f>VLOOKUP(A58,počty!$Y$6:$FA$100,70,0)</f>
        <v>#N/A</v>
      </c>
    </row>
    <row r="59" spans="1:17" ht="13.5" customHeight="1" thickBot="1">
      <c r="A59" s="514"/>
      <c r="B59" s="500"/>
      <c r="C59" s="122"/>
      <c r="D59" s="86" t="e">
        <f>VLOOKUP(A58,počty!$Y$6:$FA$100,16,0)</f>
        <v>#N/A</v>
      </c>
      <c r="E59" s="87" t="e">
        <f>VLOOKUP(A58,počty!$Y$6:$FA$100,17,0)</f>
        <v>#N/A</v>
      </c>
      <c r="F59" s="125" t="e">
        <f>VLOOKUP(A58,počty!$Y$6:$FA$100,57,0)</f>
        <v>#N/A</v>
      </c>
      <c r="G59" s="89" t="e">
        <f>VLOOKUP(A58,počty!$Y$6:$FA$100,58,0)</f>
        <v>#N/A</v>
      </c>
      <c r="H59" s="90" t="e">
        <f>VLOOKUP(A58,počty!$Y$6:$FA$100,59,0)</f>
        <v>#N/A</v>
      </c>
      <c r="I59" s="90" t="e">
        <f>VLOOKUP(A58,počty!$Y$6:$FA$100,60,0)</f>
        <v>#N/A</v>
      </c>
      <c r="J59" s="90" t="e">
        <f>VLOOKUP(A58,počty!$Y$6:$FA$100,61,0)</f>
        <v>#N/A</v>
      </c>
      <c r="K59" s="91" t="e">
        <f>VLOOKUP(A58,počty!$Y$6:$FA$100,62,0)</f>
        <v>#N/A</v>
      </c>
      <c r="L59" s="88" t="e">
        <f>VLOOKUP(A58,počty!$Y$6:$FA$100,63,0)</f>
        <v>#N/A</v>
      </c>
      <c r="M59" s="88" t="e">
        <f>VLOOKUP(A58,počty!$Y$6:$FA$100,64,0)</f>
        <v>#N/A</v>
      </c>
      <c r="N59" s="88" t="e">
        <f>VLOOKUP(A58,počty!$Y$6:$FA$100,65,0)</f>
        <v>#N/A</v>
      </c>
      <c r="O59" s="93" t="e">
        <f>VLOOKUP(A58,počty!$Y$6:$FA$100,66,0)</f>
        <v>#N/A</v>
      </c>
      <c r="P59" s="498"/>
      <c r="Q59" s="127" t="e">
        <f>VLOOKUP(A58,počty!$Y$6:$FA$100,69,0)</f>
        <v>#N/A</v>
      </c>
    </row>
    <row r="60" spans="1:17" ht="13.5" customHeight="1">
      <c r="A60" s="513">
        <v>25</v>
      </c>
      <c r="B60" s="499" t="e">
        <f>VLOOKUP(A60,počty!$Y$6:$FA$100,68,0)</f>
        <v>#N/A</v>
      </c>
      <c r="C60" s="121" t="e">
        <f>VLOOKUP(A60,počty!$Y$6:$FA$100,46,0)</f>
        <v>#N/A</v>
      </c>
      <c r="D60" s="80" t="e">
        <f>VLOOKUP(A60,počty!$Y$6:$FA$100,15,0)</f>
        <v>#N/A</v>
      </c>
      <c r="E60" s="81" t="e">
        <f>VLOOKUP(A60,počty!$Y$6:$FA$100,18,0)</f>
        <v>#N/A</v>
      </c>
      <c r="F60" s="124" t="e">
        <f>VLOOKUP(A60,počty!$Y$6:$FA$100,47,0)</f>
        <v>#N/A</v>
      </c>
      <c r="G60" s="83" t="e">
        <f>VLOOKUP(A60,počty!$Y$6:$FA$100,48,0)</f>
        <v>#N/A</v>
      </c>
      <c r="H60" s="84" t="e">
        <f>VLOOKUP(A60,počty!$Y$6:$FA$100,49,0)</f>
        <v>#N/A</v>
      </c>
      <c r="I60" s="84" t="e">
        <f>VLOOKUP(A60,počty!$Y$6:$FA$100,50,0)</f>
        <v>#N/A</v>
      </c>
      <c r="J60" s="84" t="e">
        <f>VLOOKUP(A60,počty!$Y$6:$FA$100,51,0)</f>
        <v>#N/A</v>
      </c>
      <c r="K60" s="85" t="e">
        <f>VLOOKUP(A60,počty!$Y$6:$FA$100,52,0)</f>
        <v>#N/A</v>
      </c>
      <c r="L60" s="82" t="e">
        <f>VLOOKUP(A60,počty!$Y$6:$FA$100,53,0)</f>
        <v>#N/A</v>
      </c>
      <c r="M60" s="82" t="e">
        <f>VLOOKUP(A60,počty!$Y$6:$FA$100,54,0)</f>
        <v>#N/A</v>
      </c>
      <c r="N60" s="82" t="e">
        <f>VLOOKUP(A60,počty!$Y$6:$FA$100,55,0)</f>
        <v>#N/A</v>
      </c>
      <c r="O60" s="92" t="e">
        <f>VLOOKUP(A60,počty!$Y$6:$FA$100,56,0)</f>
        <v>#N/A</v>
      </c>
      <c r="P60" s="497" t="e">
        <f>VLOOKUP(A60,počty!$Y$6:$FA$100,67,0)</f>
        <v>#N/A</v>
      </c>
      <c r="Q60" s="126" t="e">
        <f>VLOOKUP(A60,počty!$Y$6:$FA$100,70,0)</f>
        <v>#N/A</v>
      </c>
    </row>
    <row r="61" spans="1:17" ht="13.5" customHeight="1" thickBot="1">
      <c r="A61" s="514"/>
      <c r="B61" s="500"/>
      <c r="C61" s="122"/>
      <c r="D61" s="86" t="e">
        <f>VLOOKUP(A60,počty!$Y$6:$FA$100,16,0)</f>
        <v>#N/A</v>
      </c>
      <c r="E61" s="87" t="e">
        <f>VLOOKUP(A60,počty!$Y$6:$FA$100,17,0)</f>
        <v>#N/A</v>
      </c>
      <c r="F61" s="125" t="e">
        <f>VLOOKUP(A60,počty!$Y$6:$FA$100,57,0)</f>
        <v>#N/A</v>
      </c>
      <c r="G61" s="89" t="e">
        <f>VLOOKUP(A60,počty!$Y$6:$FA$100,58,0)</f>
        <v>#N/A</v>
      </c>
      <c r="H61" s="90" t="e">
        <f>VLOOKUP(A60,počty!$Y$6:$FA$100,59,0)</f>
        <v>#N/A</v>
      </c>
      <c r="I61" s="90" t="e">
        <f>VLOOKUP(A60,počty!$Y$6:$FA$100,60,0)</f>
        <v>#N/A</v>
      </c>
      <c r="J61" s="90" t="e">
        <f>VLOOKUP(A60,počty!$Y$6:$FA$100,61,0)</f>
        <v>#N/A</v>
      </c>
      <c r="K61" s="91" t="e">
        <f>VLOOKUP(A60,počty!$Y$6:$FA$100,62,0)</f>
        <v>#N/A</v>
      </c>
      <c r="L61" s="88" t="e">
        <f>VLOOKUP(A60,počty!$Y$6:$FA$100,63,0)</f>
        <v>#N/A</v>
      </c>
      <c r="M61" s="88" t="e">
        <f>VLOOKUP(A60,počty!$Y$6:$FA$100,64,0)</f>
        <v>#N/A</v>
      </c>
      <c r="N61" s="88" t="e">
        <f>VLOOKUP(A60,počty!$Y$6:$FA$100,65,0)</f>
        <v>#N/A</v>
      </c>
      <c r="O61" s="93" t="e">
        <f>VLOOKUP(A60,počty!$Y$6:$FA$100,66,0)</f>
        <v>#N/A</v>
      </c>
      <c r="P61" s="498"/>
      <c r="Q61" s="127" t="e">
        <f>VLOOKUP(A60,počty!$Y$6:$FA$100,69,0)</f>
        <v>#N/A</v>
      </c>
    </row>
    <row r="62" spans="1:17" ht="13.5" customHeight="1">
      <c r="A62" s="513">
        <v>26</v>
      </c>
      <c r="B62" s="499" t="e">
        <f>VLOOKUP(A62,počty!$Y$6:$FA$100,68,0)</f>
        <v>#N/A</v>
      </c>
      <c r="C62" s="121" t="e">
        <f>VLOOKUP(A62,počty!$Y$6:$FA$100,46,0)</f>
        <v>#N/A</v>
      </c>
      <c r="D62" s="80" t="e">
        <f>VLOOKUP(A62,počty!$Y$6:$FA$100,15,0)</f>
        <v>#N/A</v>
      </c>
      <c r="E62" s="81" t="e">
        <f>VLOOKUP(A62,počty!$Y$6:$FA$100,18,0)</f>
        <v>#N/A</v>
      </c>
      <c r="F62" s="124" t="e">
        <f>VLOOKUP(A62,počty!$Y$6:$FA$100,47,0)</f>
        <v>#N/A</v>
      </c>
      <c r="G62" s="83" t="e">
        <f>VLOOKUP(A62,počty!$Y$6:$FA$100,48,0)</f>
        <v>#N/A</v>
      </c>
      <c r="H62" s="84" t="e">
        <f>VLOOKUP(A62,počty!$Y$6:$FA$100,49,0)</f>
        <v>#N/A</v>
      </c>
      <c r="I62" s="84" t="e">
        <f>VLOOKUP(A62,počty!$Y$6:$FA$100,50,0)</f>
        <v>#N/A</v>
      </c>
      <c r="J62" s="84" t="e">
        <f>VLOOKUP(A62,počty!$Y$6:$FA$100,51,0)</f>
        <v>#N/A</v>
      </c>
      <c r="K62" s="85" t="e">
        <f>VLOOKUP(A62,počty!$Y$6:$FA$100,52,0)</f>
        <v>#N/A</v>
      </c>
      <c r="L62" s="82" t="e">
        <f>VLOOKUP(A62,počty!$Y$6:$FA$100,53,0)</f>
        <v>#N/A</v>
      </c>
      <c r="M62" s="82" t="e">
        <f>VLOOKUP(A62,počty!$Y$6:$FA$100,54,0)</f>
        <v>#N/A</v>
      </c>
      <c r="N62" s="82" t="e">
        <f>VLOOKUP(A62,počty!$Y$6:$FA$100,55,0)</f>
        <v>#N/A</v>
      </c>
      <c r="O62" s="92" t="e">
        <f>VLOOKUP(A62,počty!$Y$6:$FA$100,56,0)</f>
        <v>#N/A</v>
      </c>
      <c r="P62" s="497" t="e">
        <f>VLOOKUP(A62,počty!$Y$6:$FA$100,67,0)</f>
        <v>#N/A</v>
      </c>
      <c r="Q62" s="126" t="e">
        <f>VLOOKUP(A62,počty!$Y$6:$FA$100,70,0)</f>
        <v>#N/A</v>
      </c>
    </row>
    <row r="63" spans="1:17" ht="13.5" customHeight="1" thickBot="1">
      <c r="A63" s="514"/>
      <c r="B63" s="500"/>
      <c r="C63" s="122"/>
      <c r="D63" s="86" t="e">
        <f>VLOOKUP(A62,počty!$Y$6:$FA$100,16,0)</f>
        <v>#N/A</v>
      </c>
      <c r="E63" s="87" t="e">
        <f>VLOOKUP(A62,počty!$Y$6:$FA$100,17,0)</f>
        <v>#N/A</v>
      </c>
      <c r="F63" s="125" t="e">
        <f>VLOOKUP(A62,počty!$Y$6:$FA$100,57,0)</f>
        <v>#N/A</v>
      </c>
      <c r="G63" s="89" t="e">
        <f>VLOOKUP(A62,počty!$Y$6:$FA$100,58,0)</f>
        <v>#N/A</v>
      </c>
      <c r="H63" s="90" t="e">
        <f>VLOOKUP(A62,počty!$Y$6:$FA$100,59,0)</f>
        <v>#N/A</v>
      </c>
      <c r="I63" s="90" t="e">
        <f>VLOOKUP(A62,počty!$Y$6:$FA$100,60,0)</f>
        <v>#N/A</v>
      </c>
      <c r="J63" s="90" t="e">
        <f>VLOOKUP(A62,počty!$Y$6:$FA$100,61,0)</f>
        <v>#N/A</v>
      </c>
      <c r="K63" s="91" t="e">
        <f>VLOOKUP(A62,počty!$Y$6:$FA$100,62,0)</f>
        <v>#N/A</v>
      </c>
      <c r="L63" s="88" t="e">
        <f>VLOOKUP(A62,počty!$Y$6:$FA$100,63,0)</f>
        <v>#N/A</v>
      </c>
      <c r="M63" s="88" t="e">
        <f>VLOOKUP(A62,počty!$Y$6:$FA$100,64,0)</f>
        <v>#N/A</v>
      </c>
      <c r="N63" s="88" t="e">
        <f>VLOOKUP(A62,počty!$Y$6:$FA$100,65,0)</f>
        <v>#N/A</v>
      </c>
      <c r="O63" s="93" t="e">
        <f>VLOOKUP(A62,počty!$Y$6:$FA$100,66,0)</f>
        <v>#N/A</v>
      </c>
      <c r="P63" s="498"/>
      <c r="Q63" s="127" t="e">
        <f>VLOOKUP(A62,počty!$Y$6:$FA$100,69,0)</f>
        <v>#N/A</v>
      </c>
    </row>
    <row r="64" spans="1:17" ht="13.5" customHeight="1">
      <c r="A64" s="513">
        <v>27</v>
      </c>
      <c r="B64" s="499" t="e">
        <f>VLOOKUP(A64,počty!$Y$6:$FA$100,68,0)</f>
        <v>#N/A</v>
      </c>
      <c r="C64" s="121" t="e">
        <f>VLOOKUP(A64,počty!$Y$6:$FA$100,46,0)</f>
        <v>#N/A</v>
      </c>
      <c r="D64" s="80" t="e">
        <f>VLOOKUP(A64,počty!$Y$6:$FA$100,15,0)</f>
        <v>#N/A</v>
      </c>
      <c r="E64" s="81" t="e">
        <f>VLOOKUP(A64,počty!$Y$6:$FA$100,18,0)</f>
        <v>#N/A</v>
      </c>
      <c r="F64" s="124" t="e">
        <f>VLOOKUP(A64,počty!$Y$6:$FA$100,47,0)</f>
        <v>#N/A</v>
      </c>
      <c r="G64" s="83" t="e">
        <f>VLOOKUP(A64,počty!$Y$6:$FA$100,48,0)</f>
        <v>#N/A</v>
      </c>
      <c r="H64" s="84" t="e">
        <f>VLOOKUP(A64,počty!$Y$6:$FA$100,49,0)</f>
        <v>#N/A</v>
      </c>
      <c r="I64" s="84" t="e">
        <f>VLOOKUP(A64,počty!$Y$6:$FA$100,50,0)</f>
        <v>#N/A</v>
      </c>
      <c r="J64" s="84" t="e">
        <f>VLOOKUP(A64,počty!$Y$6:$FA$100,51,0)</f>
        <v>#N/A</v>
      </c>
      <c r="K64" s="85" t="e">
        <f>VLOOKUP(A64,počty!$Y$6:$FA$100,52,0)</f>
        <v>#N/A</v>
      </c>
      <c r="L64" s="82" t="e">
        <f>VLOOKUP(A64,počty!$Y$6:$FA$100,53,0)</f>
        <v>#N/A</v>
      </c>
      <c r="M64" s="82" t="e">
        <f>VLOOKUP(A64,počty!$Y$6:$FA$100,54,0)</f>
        <v>#N/A</v>
      </c>
      <c r="N64" s="82" t="e">
        <f>VLOOKUP(A64,počty!$Y$6:$FA$100,55,0)</f>
        <v>#N/A</v>
      </c>
      <c r="O64" s="92" t="e">
        <f>VLOOKUP(A64,počty!$Y$6:$FA$100,56,0)</f>
        <v>#N/A</v>
      </c>
      <c r="P64" s="497" t="e">
        <f>VLOOKUP(A64,počty!$Y$6:$FA$100,67,0)</f>
        <v>#N/A</v>
      </c>
      <c r="Q64" s="126" t="e">
        <f>VLOOKUP(A64,počty!$Y$6:$FA$100,70,0)</f>
        <v>#N/A</v>
      </c>
    </row>
    <row r="65" spans="1:17" ht="13.5" customHeight="1" thickBot="1">
      <c r="A65" s="514"/>
      <c r="B65" s="500"/>
      <c r="C65" s="122"/>
      <c r="D65" s="86" t="e">
        <f>VLOOKUP(A64,počty!$Y$6:$FA$100,16,0)</f>
        <v>#N/A</v>
      </c>
      <c r="E65" s="87" t="e">
        <f>VLOOKUP(A64,počty!$Y$6:$FA$100,17,0)</f>
        <v>#N/A</v>
      </c>
      <c r="F65" s="125" t="e">
        <f>VLOOKUP(A64,počty!$Y$6:$FA$100,57,0)</f>
        <v>#N/A</v>
      </c>
      <c r="G65" s="89" t="e">
        <f>VLOOKUP(A64,počty!$Y$6:$FA$100,58,0)</f>
        <v>#N/A</v>
      </c>
      <c r="H65" s="90" t="e">
        <f>VLOOKUP(A64,počty!$Y$6:$FA$100,59,0)</f>
        <v>#N/A</v>
      </c>
      <c r="I65" s="90" t="e">
        <f>VLOOKUP(A64,počty!$Y$6:$FA$100,60,0)</f>
        <v>#N/A</v>
      </c>
      <c r="J65" s="90" t="e">
        <f>VLOOKUP(A64,počty!$Y$6:$FA$100,61,0)</f>
        <v>#N/A</v>
      </c>
      <c r="K65" s="91" t="e">
        <f>VLOOKUP(A64,počty!$Y$6:$FA$100,62,0)</f>
        <v>#N/A</v>
      </c>
      <c r="L65" s="88" t="e">
        <f>VLOOKUP(A64,počty!$Y$6:$FA$100,63,0)</f>
        <v>#N/A</v>
      </c>
      <c r="M65" s="88" t="e">
        <f>VLOOKUP(A64,počty!$Y$6:$FA$100,64,0)</f>
        <v>#N/A</v>
      </c>
      <c r="N65" s="88" t="e">
        <f>VLOOKUP(A64,počty!$Y$6:$FA$100,65,0)</f>
        <v>#N/A</v>
      </c>
      <c r="O65" s="93" t="e">
        <f>VLOOKUP(A64,počty!$Y$6:$FA$100,66,0)</f>
        <v>#N/A</v>
      </c>
      <c r="P65" s="498"/>
      <c r="Q65" s="127" t="e">
        <f>VLOOKUP(A64,počty!$Y$6:$FA$100,69,0)</f>
        <v>#N/A</v>
      </c>
    </row>
    <row r="66" spans="1:17" ht="13.5" customHeight="1">
      <c r="A66" s="513">
        <v>28</v>
      </c>
      <c r="B66" s="499" t="e">
        <f>VLOOKUP(A66,počty!$Y$6:$FA$100,68,0)</f>
        <v>#N/A</v>
      </c>
      <c r="C66" s="121" t="e">
        <f>VLOOKUP(A66,počty!$Y$6:$FA$100,46,0)</f>
        <v>#N/A</v>
      </c>
      <c r="D66" s="80" t="e">
        <f>VLOOKUP(A66,počty!$Y$6:$FA$100,15,0)</f>
        <v>#N/A</v>
      </c>
      <c r="E66" s="81" t="e">
        <f>VLOOKUP(A66,počty!$Y$6:$FA$100,18,0)</f>
        <v>#N/A</v>
      </c>
      <c r="F66" s="124" t="e">
        <f>VLOOKUP(A66,počty!$Y$6:$FA$100,47,0)</f>
        <v>#N/A</v>
      </c>
      <c r="G66" s="83" t="e">
        <f>VLOOKUP(A66,počty!$Y$6:$FA$100,48,0)</f>
        <v>#N/A</v>
      </c>
      <c r="H66" s="84" t="e">
        <f>VLOOKUP(A66,počty!$Y$6:$FA$100,49,0)</f>
        <v>#N/A</v>
      </c>
      <c r="I66" s="84" t="e">
        <f>VLOOKUP(A66,počty!$Y$6:$FA$100,50,0)</f>
        <v>#N/A</v>
      </c>
      <c r="J66" s="84" t="e">
        <f>VLOOKUP(A66,počty!$Y$6:$FA$100,51,0)</f>
        <v>#N/A</v>
      </c>
      <c r="K66" s="85" t="e">
        <f>VLOOKUP(A66,počty!$Y$6:$FA$100,52,0)</f>
        <v>#N/A</v>
      </c>
      <c r="L66" s="82" t="e">
        <f>VLOOKUP(A66,počty!$Y$6:$FA$100,53,0)</f>
        <v>#N/A</v>
      </c>
      <c r="M66" s="82" t="e">
        <f>VLOOKUP(A66,počty!$Y$6:$FA$100,54,0)</f>
        <v>#N/A</v>
      </c>
      <c r="N66" s="82" t="e">
        <f>VLOOKUP(A66,počty!$Y$6:$FA$100,55,0)</f>
        <v>#N/A</v>
      </c>
      <c r="O66" s="92" t="e">
        <f>VLOOKUP(A66,počty!$Y$6:$FA$100,56,0)</f>
        <v>#N/A</v>
      </c>
      <c r="P66" s="497" t="e">
        <f>VLOOKUP(A66,počty!$Y$6:$FA$100,67,0)</f>
        <v>#N/A</v>
      </c>
      <c r="Q66" s="126" t="e">
        <f>VLOOKUP(A66,počty!$Y$6:$FA$100,70,0)</f>
        <v>#N/A</v>
      </c>
    </row>
    <row r="67" spans="1:17" ht="13.5" customHeight="1" thickBot="1">
      <c r="A67" s="514"/>
      <c r="B67" s="500"/>
      <c r="C67" s="122"/>
      <c r="D67" s="86" t="e">
        <f>VLOOKUP(A66,počty!$Y$6:$FA$100,16,0)</f>
        <v>#N/A</v>
      </c>
      <c r="E67" s="87" t="e">
        <f>VLOOKUP(A66,počty!$Y$6:$FA$100,17,0)</f>
        <v>#N/A</v>
      </c>
      <c r="F67" s="125" t="e">
        <f>VLOOKUP(A66,počty!$Y$6:$FA$100,57,0)</f>
        <v>#N/A</v>
      </c>
      <c r="G67" s="89" t="e">
        <f>VLOOKUP(A66,počty!$Y$6:$FA$100,58,0)</f>
        <v>#N/A</v>
      </c>
      <c r="H67" s="90" t="e">
        <f>VLOOKUP(A66,počty!$Y$6:$FA$100,59,0)</f>
        <v>#N/A</v>
      </c>
      <c r="I67" s="90" t="e">
        <f>VLOOKUP(A66,počty!$Y$6:$FA$100,60,0)</f>
        <v>#N/A</v>
      </c>
      <c r="J67" s="90" t="e">
        <f>VLOOKUP(A66,počty!$Y$6:$FA$100,61,0)</f>
        <v>#N/A</v>
      </c>
      <c r="K67" s="91" t="e">
        <f>VLOOKUP(A66,počty!$Y$6:$FA$100,62,0)</f>
        <v>#N/A</v>
      </c>
      <c r="L67" s="88" t="e">
        <f>VLOOKUP(A66,počty!$Y$6:$FA$100,63,0)</f>
        <v>#N/A</v>
      </c>
      <c r="M67" s="88" t="e">
        <f>VLOOKUP(A66,počty!$Y$6:$FA$100,64,0)</f>
        <v>#N/A</v>
      </c>
      <c r="N67" s="88" t="e">
        <f>VLOOKUP(A66,počty!$Y$6:$FA$100,65,0)</f>
        <v>#N/A</v>
      </c>
      <c r="O67" s="93" t="e">
        <f>VLOOKUP(A66,počty!$Y$6:$FA$100,66,0)</f>
        <v>#N/A</v>
      </c>
      <c r="P67" s="498"/>
      <c r="Q67" s="127" t="e">
        <f>VLOOKUP(A66,počty!$Y$6:$FA$100,69,0)</f>
        <v>#N/A</v>
      </c>
    </row>
    <row r="68" spans="1:17" ht="13.5" customHeight="1">
      <c r="A68" s="513">
        <v>29</v>
      </c>
      <c r="B68" s="499" t="e">
        <f>VLOOKUP(A68,počty!$Y$6:$FA$100,68,0)</f>
        <v>#N/A</v>
      </c>
      <c r="C68" s="121" t="e">
        <f>VLOOKUP(A68,počty!$Y$6:$FA$100,46,0)</f>
        <v>#N/A</v>
      </c>
      <c r="D68" s="80" t="e">
        <f>VLOOKUP(A68,počty!$Y$6:$FA$100,15,0)</f>
        <v>#N/A</v>
      </c>
      <c r="E68" s="81" t="e">
        <f>VLOOKUP(A68,počty!$Y$6:$FA$100,18,0)</f>
        <v>#N/A</v>
      </c>
      <c r="F68" s="124" t="e">
        <f>VLOOKUP(A68,počty!$Y$6:$FA$100,47,0)</f>
        <v>#N/A</v>
      </c>
      <c r="G68" s="83" t="e">
        <f>VLOOKUP(A68,počty!$Y$6:$FA$100,48,0)</f>
        <v>#N/A</v>
      </c>
      <c r="H68" s="84" t="e">
        <f>VLOOKUP(A68,počty!$Y$6:$FA$100,49,0)</f>
        <v>#N/A</v>
      </c>
      <c r="I68" s="84" t="e">
        <f>VLOOKUP(A68,počty!$Y$6:$FA$100,50,0)</f>
        <v>#N/A</v>
      </c>
      <c r="J68" s="84" t="e">
        <f>VLOOKUP(A68,počty!$Y$6:$FA$100,51,0)</f>
        <v>#N/A</v>
      </c>
      <c r="K68" s="85" t="e">
        <f>VLOOKUP(A68,počty!$Y$6:$FA$100,52,0)</f>
        <v>#N/A</v>
      </c>
      <c r="L68" s="82" t="e">
        <f>VLOOKUP(A68,počty!$Y$6:$FA$100,53,0)</f>
        <v>#N/A</v>
      </c>
      <c r="M68" s="82" t="e">
        <f>VLOOKUP(A68,počty!$Y$6:$FA$100,54,0)</f>
        <v>#N/A</v>
      </c>
      <c r="N68" s="82" t="e">
        <f>VLOOKUP(A68,počty!$Y$6:$FA$100,55,0)</f>
        <v>#N/A</v>
      </c>
      <c r="O68" s="92" t="e">
        <f>VLOOKUP(A68,počty!$Y$6:$FA$100,56,0)</f>
        <v>#N/A</v>
      </c>
      <c r="P68" s="497" t="e">
        <f>VLOOKUP(A68,počty!$Y$6:$FA$100,67,0)</f>
        <v>#N/A</v>
      </c>
      <c r="Q68" s="126" t="e">
        <f>VLOOKUP(A68,počty!$Y$6:$FA$100,70,0)</f>
        <v>#N/A</v>
      </c>
    </row>
    <row r="69" spans="1:17" ht="13.5" customHeight="1" thickBot="1">
      <c r="A69" s="514"/>
      <c r="B69" s="500"/>
      <c r="C69" s="122"/>
      <c r="D69" s="86" t="e">
        <f>VLOOKUP(A68,počty!$Y$6:$FA$100,16,0)</f>
        <v>#N/A</v>
      </c>
      <c r="E69" s="87" t="e">
        <f>VLOOKUP(A68,počty!$Y$6:$FA$100,17,0)</f>
        <v>#N/A</v>
      </c>
      <c r="F69" s="125" t="e">
        <f>VLOOKUP(A68,počty!$Y$6:$FA$100,57,0)</f>
        <v>#N/A</v>
      </c>
      <c r="G69" s="89" t="e">
        <f>VLOOKUP(A68,počty!$Y$6:$FA$100,58,0)</f>
        <v>#N/A</v>
      </c>
      <c r="H69" s="90" t="e">
        <f>VLOOKUP(A68,počty!$Y$6:$FA$100,59,0)</f>
        <v>#N/A</v>
      </c>
      <c r="I69" s="90" t="e">
        <f>VLOOKUP(A68,počty!$Y$6:$FA$100,60,0)</f>
        <v>#N/A</v>
      </c>
      <c r="J69" s="90" t="e">
        <f>VLOOKUP(A68,počty!$Y$6:$FA$100,61,0)</f>
        <v>#N/A</v>
      </c>
      <c r="K69" s="91" t="e">
        <f>VLOOKUP(A68,počty!$Y$6:$FA$100,62,0)</f>
        <v>#N/A</v>
      </c>
      <c r="L69" s="88" t="e">
        <f>VLOOKUP(A68,počty!$Y$6:$FA$100,63,0)</f>
        <v>#N/A</v>
      </c>
      <c r="M69" s="88" t="e">
        <f>VLOOKUP(A68,počty!$Y$6:$FA$100,64,0)</f>
        <v>#N/A</v>
      </c>
      <c r="N69" s="88" t="e">
        <f>VLOOKUP(A68,počty!$Y$6:$FA$100,65,0)</f>
        <v>#N/A</v>
      </c>
      <c r="O69" s="93" t="e">
        <f>VLOOKUP(A68,počty!$Y$6:$FA$100,66,0)</f>
        <v>#N/A</v>
      </c>
      <c r="P69" s="498"/>
      <c r="Q69" s="127" t="e">
        <f>VLOOKUP(A68,počty!$Y$6:$FA$100,69,0)</f>
        <v>#N/A</v>
      </c>
    </row>
    <row r="70" spans="1:17" ht="13.5" customHeight="1">
      <c r="A70" s="513">
        <v>30</v>
      </c>
      <c r="B70" s="499" t="e">
        <f>VLOOKUP(A70,počty!$Y$6:$FA$100,68,0)</f>
        <v>#N/A</v>
      </c>
      <c r="C70" s="121" t="e">
        <f>VLOOKUP(A70,počty!$Y$6:$FA$100,46,0)</f>
        <v>#N/A</v>
      </c>
      <c r="D70" s="80" t="e">
        <f>VLOOKUP(A70,počty!$Y$6:$FA$100,15,0)</f>
        <v>#N/A</v>
      </c>
      <c r="E70" s="81" t="e">
        <f>VLOOKUP(A70,počty!$Y$6:$FA$100,18,0)</f>
        <v>#N/A</v>
      </c>
      <c r="F70" s="124" t="e">
        <f>VLOOKUP(A70,počty!$Y$6:$FA$100,47,0)</f>
        <v>#N/A</v>
      </c>
      <c r="G70" s="83" t="e">
        <f>VLOOKUP(A70,počty!$Y$6:$FA$100,48,0)</f>
        <v>#N/A</v>
      </c>
      <c r="H70" s="84" t="e">
        <f>VLOOKUP(A70,počty!$Y$6:$FA$100,49,0)</f>
        <v>#N/A</v>
      </c>
      <c r="I70" s="84" t="e">
        <f>VLOOKUP(A70,počty!$Y$6:$FA$100,50,0)</f>
        <v>#N/A</v>
      </c>
      <c r="J70" s="84" t="e">
        <f>VLOOKUP(A70,počty!$Y$6:$FA$100,51,0)</f>
        <v>#N/A</v>
      </c>
      <c r="K70" s="85" t="e">
        <f>VLOOKUP(A70,počty!$Y$6:$FA$100,52,0)</f>
        <v>#N/A</v>
      </c>
      <c r="L70" s="82" t="e">
        <f>VLOOKUP(A70,počty!$Y$6:$FA$100,53,0)</f>
        <v>#N/A</v>
      </c>
      <c r="M70" s="82" t="e">
        <f>VLOOKUP(A70,počty!$Y$6:$FA$100,54,0)</f>
        <v>#N/A</v>
      </c>
      <c r="N70" s="82" t="e">
        <f>VLOOKUP(A70,počty!$Y$6:$FA$100,55,0)</f>
        <v>#N/A</v>
      </c>
      <c r="O70" s="92" t="e">
        <f>VLOOKUP(A70,počty!$Y$6:$FA$100,56,0)</f>
        <v>#N/A</v>
      </c>
      <c r="P70" s="497" t="e">
        <f>VLOOKUP(A70,počty!$Y$6:$FA$100,67,0)</f>
        <v>#N/A</v>
      </c>
      <c r="Q70" s="126" t="e">
        <f>VLOOKUP(A70,počty!$Y$6:$FA$100,70,0)</f>
        <v>#N/A</v>
      </c>
    </row>
    <row r="71" spans="1:17" ht="13.5" customHeight="1" thickBot="1">
      <c r="A71" s="514"/>
      <c r="B71" s="500"/>
      <c r="C71" s="122"/>
      <c r="D71" s="86" t="e">
        <f>VLOOKUP(A70,počty!$Y$6:$FA$100,16,0)</f>
        <v>#N/A</v>
      </c>
      <c r="E71" s="87" t="e">
        <f>VLOOKUP(A70,počty!$Y$6:$FA$100,17,0)</f>
        <v>#N/A</v>
      </c>
      <c r="F71" s="125" t="e">
        <f>VLOOKUP(A70,počty!$Y$6:$FA$100,57,0)</f>
        <v>#N/A</v>
      </c>
      <c r="G71" s="89" t="e">
        <f>VLOOKUP(A70,počty!$Y$6:$FA$100,58,0)</f>
        <v>#N/A</v>
      </c>
      <c r="H71" s="90" t="e">
        <f>VLOOKUP(A70,počty!$Y$6:$FA$100,59,0)</f>
        <v>#N/A</v>
      </c>
      <c r="I71" s="90" t="e">
        <f>VLOOKUP(A70,počty!$Y$6:$FA$100,60,0)</f>
        <v>#N/A</v>
      </c>
      <c r="J71" s="90" t="e">
        <f>VLOOKUP(A70,počty!$Y$6:$FA$100,61,0)</f>
        <v>#N/A</v>
      </c>
      <c r="K71" s="91" t="e">
        <f>VLOOKUP(A70,počty!$Y$6:$FA$100,62,0)</f>
        <v>#N/A</v>
      </c>
      <c r="L71" s="88" t="e">
        <f>VLOOKUP(A70,počty!$Y$6:$FA$100,63,0)</f>
        <v>#N/A</v>
      </c>
      <c r="M71" s="88" t="e">
        <f>VLOOKUP(A70,počty!$Y$6:$FA$100,64,0)</f>
        <v>#N/A</v>
      </c>
      <c r="N71" s="88" t="e">
        <f>VLOOKUP(A70,počty!$Y$6:$FA$100,65,0)</f>
        <v>#N/A</v>
      </c>
      <c r="O71" s="93" t="e">
        <f>VLOOKUP(A70,počty!$Y$6:$FA$100,66,0)</f>
        <v>#N/A</v>
      </c>
      <c r="P71" s="498"/>
      <c r="Q71" s="127" t="e">
        <f>VLOOKUP(A70,počty!$Y$6:$FA$100,69,0)</f>
        <v>#N/A</v>
      </c>
    </row>
    <row r="72" spans="1:17" ht="13.5" customHeight="1">
      <c r="A72" s="513">
        <v>31</v>
      </c>
      <c r="B72" s="499" t="e">
        <f>VLOOKUP(A72,počty!$Y$6:$FA$100,68,0)</f>
        <v>#N/A</v>
      </c>
      <c r="C72" s="121" t="e">
        <f>VLOOKUP(A72,počty!$Y$6:$FA$100,46,0)</f>
        <v>#N/A</v>
      </c>
      <c r="D72" s="80" t="e">
        <f>VLOOKUP(A72,počty!$Y$6:$FA$100,15,0)</f>
        <v>#N/A</v>
      </c>
      <c r="E72" s="81" t="e">
        <f>VLOOKUP(A72,počty!$Y$6:$FA$100,18,0)</f>
        <v>#N/A</v>
      </c>
      <c r="F72" s="124" t="e">
        <f>VLOOKUP(A72,počty!$Y$6:$FA$100,47,0)</f>
        <v>#N/A</v>
      </c>
      <c r="G72" s="83" t="e">
        <f>VLOOKUP(A72,počty!$Y$6:$FA$100,48,0)</f>
        <v>#N/A</v>
      </c>
      <c r="H72" s="84" t="e">
        <f>VLOOKUP(A72,počty!$Y$6:$FA$100,49,0)</f>
        <v>#N/A</v>
      </c>
      <c r="I72" s="84" t="e">
        <f>VLOOKUP(A72,počty!$Y$6:$FA$100,50,0)</f>
        <v>#N/A</v>
      </c>
      <c r="J72" s="84" t="e">
        <f>VLOOKUP(A72,počty!$Y$6:$FA$100,51,0)</f>
        <v>#N/A</v>
      </c>
      <c r="K72" s="85" t="e">
        <f>VLOOKUP(A72,počty!$Y$6:$FA$100,52,0)</f>
        <v>#N/A</v>
      </c>
      <c r="L72" s="82" t="e">
        <f>VLOOKUP(A72,počty!$Y$6:$FA$100,53,0)</f>
        <v>#N/A</v>
      </c>
      <c r="M72" s="82" t="e">
        <f>VLOOKUP(A72,počty!$Y$6:$FA$100,54,0)</f>
        <v>#N/A</v>
      </c>
      <c r="N72" s="82" t="e">
        <f>VLOOKUP(A72,počty!$Y$6:$FA$100,55,0)</f>
        <v>#N/A</v>
      </c>
      <c r="O72" s="92" t="e">
        <f>VLOOKUP(A72,počty!$Y$6:$FA$100,56,0)</f>
        <v>#N/A</v>
      </c>
      <c r="P72" s="497" t="e">
        <f>VLOOKUP(A72,počty!$Y$6:$FA$100,67,0)</f>
        <v>#N/A</v>
      </c>
      <c r="Q72" s="126" t="e">
        <f>VLOOKUP(A72,počty!$Y$6:$FA$100,70,0)</f>
        <v>#N/A</v>
      </c>
    </row>
    <row r="73" spans="1:17" ht="13.5" customHeight="1" thickBot="1">
      <c r="A73" s="514"/>
      <c r="B73" s="500"/>
      <c r="C73" s="122"/>
      <c r="D73" s="86" t="e">
        <f>VLOOKUP(A72,počty!$Y$6:$FA$100,16,0)</f>
        <v>#N/A</v>
      </c>
      <c r="E73" s="87" t="e">
        <f>VLOOKUP(A72,počty!$Y$6:$FA$100,17,0)</f>
        <v>#N/A</v>
      </c>
      <c r="F73" s="125" t="e">
        <f>VLOOKUP(A72,počty!$Y$6:$FA$100,57,0)</f>
        <v>#N/A</v>
      </c>
      <c r="G73" s="89" t="e">
        <f>VLOOKUP(A72,počty!$Y$6:$FA$100,58,0)</f>
        <v>#N/A</v>
      </c>
      <c r="H73" s="90" t="e">
        <f>VLOOKUP(A72,počty!$Y$6:$FA$100,59,0)</f>
        <v>#N/A</v>
      </c>
      <c r="I73" s="90" t="e">
        <f>VLOOKUP(A72,počty!$Y$6:$FA$100,60,0)</f>
        <v>#N/A</v>
      </c>
      <c r="J73" s="90" t="e">
        <f>VLOOKUP(A72,počty!$Y$6:$FA$100,61,0)</f>
        <v>#N/A</v>
      </c>
      <c r="K73" s="91" t="e">
        <f>VLOOKUP(A72,počty!$Y$6:$FA$100,62,0)</f>
        <v>#N/A</v>
      </c>
      <c r="L73" s="88" t="e">
        <f>VLOOKUP(A72,počty!$Y$6:$FA$100,63,0)</f>
        <v>#N/A</v>
      </c>
      <c r="M73" s="88" t="e">
        <f>VLOOKUP(A72,počty!$Y$6:$FA$100,64,0)</f>
        <v>#N/A</v>
      </c>
      <c r="N73" s="88" t="e">
        <f>VLOOKUP(A72,počty!$Y$6:$FA$100,65,0)</f>
        <v>#N/A</v>
      </c>
      <c r="O73" s="93" t="e">
        <f>VLOOKUP(A72,počty!$Y$6:$FA$100,66,0)</f>
        <v>#N/A</v>
      </c>
      <c r="P73" s="498"/>
      <c r="Q73" s="127" t="e">
        <f>VLOOKUP(A72,počty!$Y$6:$FA$100,69,0)</f>
        <v>#N/A</v>
      </c>
    </row>
    <row r="74" spans="1:17" ht="13.5" customHeight="1">
      <c r="A74" s="513">
        <v>32</v>
      </c>
      <c r="B74" s="499" t="e">
        <f>VLOOKUP(A74,počty!$Y$6:$FA$100,68,0)</f>
        <v>#N/A</v>
      </c>
      <c r="C74" s="121" t="e">
        <f>VLOOKUP(A74,počty!$Y$6:$FA$100,46,0)</f>
        <v>#N/A</v>
      </c>
      <c r="D74" s="80" t="e">
        <f>VLOOKUP(A74,počty!$Y$6:$FA$100,15,0)</f>
        <v>#N/A</v>
      </c>
      <c r="E74" s="81" t="e">
        <f>VLOOKUP(A74,počty!$Y$6:$FA$100,18,0)</f>
        <v>#N/A</v>
      </c>
      <c r="F74" s="124" t="e">
        <f>VLOOKUP(A74,počty!$Y$6:$FA$100,47,0)</f>
        <v>#N/A</v>
      </c>
      <c r="G74" s="83" t="e">
        <f>VLOOKUP(A74,počty!$Y$6:$FA$100,48,0)</f>
        <v>#N/A</v>
      </c>
      <c r="H74" s="84" t="e">
        <f>VLOOKUP(A74,počty!$Y$6:$FA$100,49,0)</f>
        <v>#N/A</v>
      </c>
      <c r="I74" s="84" t="e">
        <f>VLOOKUP(A74,počty!$Y$6:$FA$100,50,0)</f>
        <v>#N/A</v>
      </c>
      <c r="J74" s="84" t="e">
        <f>VLOOKUP(A74,počty!$Y$6:$FA$100,51,0)</f>
        <v>#N/A</v>
      </c>
      <c r="K74" s="85" t="e">
        <f>VLOOKUP(A74,počty!$Y$6:$FA$100,52,0)</f>
        <v>#N/A</v>
      </c>
      <c r="L74" s="82" t="e">
        <f>VLOOKUP(A74,počty!$Y$6:$FA$100,53,0)</f>
        <v>#N/A</v>
      </c>
      <c r="M74" s="82" t="e">
        <f>VLOOKUP(A74,počty!$Y$6:$FA$100,54,0)</f>
        <v>#N/A</v>
      </c>
      <c r="N74" s="82" t="e">
        <f>VLOOKUP(A74,počty!$Y$6:$FA$100,55,0)</f>
        <v>#N/A</v>
      </c>
      <c r="O74" s="92" t="e">
        <f>VLOOKUP(A74,počty!$Y$6:$FA$100,56,0)</f>
        <v>#N/A</v>
      </c>
      <c r="P74" s="497" t="e">
        <f>VLOOKUP(A74,počty!$Y$6:$FA$100,67,0)</f>
        <v>#N/A</v>
      </c>
      <c r="Q74" s="126" t="e">
        <f>VLOOKUP(A74,počty!$Y$6:$FA$100,70,0)</f>
        <v>#N/A</v>
      </c>
    </row>
    <row r="75" spans="1:17" ht="13.5" customHeight="1" thickBot="1">
      <c r="A75" s="514"/>
      <c r="B75" s="500"/>
      <c r="C75" s="122"/>
      <c r="D75" s="86" t="e">
        <f>VLOOKUP(A74,počty!$Y$6:$FA$100,16,0)</f>
        <v>#N/A</v>
      </c>
      <c r="E75" s="87" t="e">
        <f>VLOOKUP(A74,počty!$Y$6:$FA$100,17,0)</f>
        <v>#N/A</v>
      </c>
      <c r="F75" s="125" t="e">
        <f>VLOOKUP(A74,počty!$Y$6:$FA$100,57,0)</f>
        <v>#N/A</v>
      </c>
      <c r="G75" s="89" t="e">
        <f>VLOOKUP(A74,počty!$Y$6:$FA$100,58,0)</f>
        <v>#N/A</v>
      </c>
      <c r="H75" s="90" t="e">
        <f>VLOOKUP(A74,počty!$Y$6:$FA$100,59,0)</f>
        <v>#N/A</v>
      </c>
      <c r="I75" s="90" t="e">
        <f>VLOOKUP(A74,počty!$Y$6:$FA$100,60,0)</f>
        <v>#N/A</v>
      </c>
      <c r="J75" s="90" t="e">
        <f>VLOOKUP(A74,počty!$Y$6:$FA$100,61,0)</f>
        <v>#N/A</v>
      </c>
      <c r="K75" s="91" t="e">
        <f>VLOOKUP(A74,počty!$Y$6:$FA$100,62,0)</f>
        <v>#N/A</v>
      </c>
      <c r="L75" s="88" t="e">
        <f>VLOOKUP(A74,počty!$Y$6:$FA$100,63,0)</f>
        <v>#N/A</v>
      </c>
      <c r="M75" s="88" t="e">
        <f>VLOOKUP(A74,počty!$Y$6:$FA$100,64,0)</f>
        <v>#N/A</v>
      </c>
      <c r="N75" s="88" t="e">
        <f>VLOOKUP(A74,počty!$Y$6:$FA$100,65,0)</f>
        <v>#N/A</v>
      </c>
      <c r="O75" s="93" t="e">
        <f>VLOOKUP(A74,počty!$Y$6:$FA$100,66,0)</f>
        <v>#N/A</v>
      </c>
      <c r="P75" s="498"/>
      <c r="Q75" s="127" t="e">
        <f>VLOOKUP(A74,počty!$Y$6:$FA$100,69,0)</f>
        <v>#N/A</v>
      </c>
    </row>
    <row r="76" spans="1:17" ht="13.5" customHeight="1">
      <c r="A76" s="513">
        <v>33</v>
      </c>
      <c r="B76" s="499" t="e">
        <f>VLOOKUP(A76,počty!$Y$6:$FA$100,68,0)</f>
        <v>#N/A</v>
      </c>
      <c r="C76" s="121" t="e">
        <f>VLOOKUP(A76,počty!$Y$6:$FA$100,46,0)</f>
        <v>#N/A</v>
      </c>
      <c r="D76" s="80" t="e">
        <f>VLOOKUP(A76,počty!$Y$6:$FA$100,15,0)</f>
        <v>#N/A</v>
      </c>
      <c r="E76" s="81" t="e">
        <f>VLOOKUP(A76,počty!$Y$6:$FA$100,18,0)</f>
        <v>#N/A</v>
      </c>
      <c r="F76" s="124" t="e">
        <f>VLOOKUP(A76,počty!$Y$6:$FA$100,47,0)</f>
        <v>#N/A</v>
      </c>
      <c r="G76" s="83" t="e">
        <f>VLOOKUP(A76,počty!$Y$6:$FA$100,48,0)</f>
        <v>#N/A</v>
      </c>
      <c r="H76" s="84" t="e">
        <f>VLOOKUP(A76,počty!$Y$6:$FA$100,49,0)</f>
        <v>#N/A</v>
      </c>
      <c r="I76" s="84" t="e">
        <f>VLOOKUP(A76,počty!$Y$6:$FA$100,50,0)</f>
        <v>#N/A</v>
      </c>
      <c r="J76" s="84" t="e">
        <f>VLOOKUP(A76,počty!$Y$6:$FA$100,51,0)</f>
        <v>#N/A</v>
      </c>
      <c r="K76" s="85" t="e">
        <f>VLOOKUP(A76,počty!$Y$6:$FA$100,52,0)</f>
        <v>#N/A</v>
      </c>
      <c r="L76" s="82" t="e">
        <f>VLOOKUP(A76,počty!$Y$6:$FA$100,53,0)</f>
        <v>#N/A</v>
      </c>
      <c r="M76" s="82" t="e">
        <f>VLOOKUP(A76,počty!$Y$6:$FA$100,54,0)</f>
        <v>#N/A</v>
      </c>
      <c r="N76" s="82" t="e">
        <f>VLOOKUP(A76,počty!$Y$6:$FA$100,55,0)</f>
        <v>#N/A</v>
      </c>
      <c r="O76" s="92" t="e">
        <f>VLOOKUP(A76,počty!$Y$6:$FA$100,56,0)</f>
        <v>#N/A</v>
      </c>
      <c r="P76" s="497" t="e">
        <f>VLOOKUP(A76,počty!$Y$6:$FA$100,67,0)</f>
        <v>#N/A</v>
      </c>
      <c r="Q76" s="126" t="e">
        <f>VLOOKUP(A76,počty!$Y$6:$FA$100,70,0)</f>
        <v>#N/A</v>
      </c>
    </row>
    <row r="77" spans="1:17" ht="13.5" customHeight="1" thickBot="1">
      <c r="A77" s="514"/>
      <c r="B77" s="500"/>
      <c r="C77" s="122"/>
      <c r="D77" s="86" t="e">
        <f>VLOOKUP(A76,počty!$Y$6:$FA$100,16,0)</f>
        <v>#N/A</v>
      </c>
      <c r="E77" s="87" t="e">
        <f>VLOOKUP(A76,počty!$Y$6:$FA$100,17,0)</f>
        <v>#N/A</v>
      </c>
      <c r="F77" s="125" t="e">
        <f>VLOOKUP(A76,počty!$Y$6:$FA$100,57,0)</f>
        <v>#N/A</v>
      </c>
      <c r="G77" s="89" t="e">
        <f>VLOOKUP(A76,počty!$Y$6:$FA$100,58,0)</f>
        <v>#N/A</v>
      </c>
      <c r="H77" s="90" t="e">
        <f>VLOOKUP(A76,počty!$Y$6:$FA$100,59,0)</f>
        <v>#N/A</v>
      </c>
      <c r="I77" s="90" t="e">
        <f>VLOOKUP(A76,počty!$Y$6:$FA$100,60,0)</f>
        <v>#N/A</v>
      </c>
      <c r="J77" s="90" t="e">
        <f>VLOOKUP(A76,počty!$Y$6:$FA$100,61,0)</f>
        <v>#N/A</v>
      </c>
      <c r="K77" s="91" t="e">
        <f>VLOOKUP(A76,počty!$Y$6:$FA$100,62,0)</f>
        <v>#N/A</v>
      </c>
      <c r="L77" s="88" t="e">
        <f>VLOOKUP(A76,počty!$Y$6:$FA$100,63,0)</f>
        <v>#N/A</v>
      </c>
      <c r="M77" s="88" t="e">
        <f>VLOOKUP(A76,počty!$Y$6:$FA$100,64,0)</f>
        <v>#N/A</v>
      </c>
      <c r="N77" s="88" t="e">
        <f>VLOOKUP(A76,počty!$Y$6:$FA$100,65,0)</f>
        <v>#N/A</v>
      </c>
      <c r="O77" s="93" t="e">
        <f>VLOOKUP(A76,počty!$Y$6:$FA$100,66,0)</f>
        <v>#N/A</v>
      </c>
      <c r="P77" s="498"/>
      <c r="Q77" s="127" t="e">
        <f>VLOOKUP(A76,počty!$Y$6:$FA$100,69,0)</f>
        <v>#N/A</v>
      </c>
    </row>
    <row r="78" spans="1:17" ht="13.5" customHeight="1">
      <c r="A78" s="513">
        <v>34</v>
      </c>
      <c r="B78" s="499" t="e">
        <f>VLOOKUP(A78,počty!$Y$6:$FA$100,68,0)</f>
        <v>#N/A</v>
      </c>
      <c r="C78" s="121" t="e">
        <f>VLOOKUP(A78,počty!$Y$6:$FA$100,46,0)</f>
        <v>#N/A</v>
      </c>
      <c r="D78" s="80" t="e">
        <f>VLOOKUP(A78,počty!$Y$6:$FA$100,15,0)</f>
        <v>#N/A</v>
      </c>
      <c r="E78" s="81" t="e">
        <f>VLOOKUP(A78,počty!$Y$6:$FA$100,18,0)</f>
        <v>#N/A</v>
      </c>
      <c r="F78" s="124" t="e">
        <f>VLOOKUP(A78,počty!$Y$6:$FA$100,47,0)</f>
        <v>#N/A</v>
      </c>
      <c r="G78" s="83" t="e">
        <f>VLOOKUP(A78,počty!$Y$6:$FA$100,48,0)</f>
        <v>#N/A</v>
      </c>
      <c r="H78" s="84" t="e">
        <f>VLOOKUP(A78,počty!$Y$6:$FA$100,49,0)</f>
        <v>#N/A</v>
      </c>
      <c r="I78" s="84" t="e">
        <f>VLOOKUP(A78,počty!$Y$6:$FA$100,50,0)</f>
        <v>#N/A</v>
      </c>
      <c r="J78" s="84" t="e">
        <f>VLOOKUP(A78,počty!$Y$6:$FA$100,51,0)</f>
        <v>#N/A</v>
      </c>
      <c r="K78" s="85" t="e">
        <f>VLOOKUP(A78,počty!$Y$6:$FA$100,52,0)</f>
        <v>#N/A</v>
      </c>
      <c r="L78" s="82" t="e">
        <f>VLOOKUP(A78,počty!$Y$6:$FA$100,53,0)</f>
        <v>#N/A</v>
      </c>
      <c r="M78" s="82" t="e">
        <f>VLOOKUP(A78,počty!$Y$6:$FA$100,54,0)</f>
        <v>#N/A</v>
      </c>
      <c r="N78" s="82" t="e">
        <f>VLOOKUP(A78,počty!$Y$6:$FA$100,55,0)</f>
        <v>#N/A</v>
      </c>
      <c r="O78" s="92" t="e">
        <f>VLOOKUP(A78,počty!$Y$6:$FA$100,56,0)</f>
        <v>#N/A</v>
      </c>
      <c r="P78" s="497" t="e">
        <f>VLOOKUP(A78,počty!$Y$6:$FA$100,67,0)</f>
        <v>#N/A</v>
      </c>
      <c r="Q78" s="126" t="e">
        <f>VLOOKUP(A78,počty!$Y$6:$FA$100,70,0)</f>
        <v>#N/A</v>
      </c>
    </row>
    <row r="79" spans="1:17" ht="13.5" customHeight="1" thickBot="1">
      <c r="A79" s="514"/>
      <c r="B79" s="500"/>
      <c r="C79" s="122"/>
      <c r="D79" s="86" t="e">
        <f>VLOOKUP(A78,počty!$Y$6:$FA$100,16,0)</f>
        <v>#N/A</v>
      </c>
      <c r="E79" s="87" t="e">
        <f>VLOOKUP(A78,počty!$Y$6:$FA$100,17,0)</f>
        <v>#N/A</v>
      </c>
      <c r="F79" s="125" t="e">
        <f>VLOOKUP(A78,počty!$Y$6:$FA$100,57,0)</f>
        <v>#N/A</v>
      </c>
      <c r="G79" s="89" t="e">
        <f>VLOOKUP(A78,počty!$Y$6:$FA$100,58,0)</f>
        <v>#N/A</v>
      </c>
      <c r="H79" s="90" t="e">
        <f>VLOOKUP(A78,počty!$Y$6:$FA$100,59,0)</f>
        <v>#N/A</v>
      </c>
      <c r="I79" s="90" t="e">
        <f>VLOOKUP(A78,počty!$Y$6:$FA$100,60,0)</f>
        <v>#N/A</v>
      </c>
      <c r="J79" s="90" t="e">
        <f>VLOOKUP(A78,počty!$Y$6:$FA$100,61,0)</f>
        <v>#N/A</v>
      </c>
      <c r="K79" s="91" t="e">
        <f>VLOOKUP(A78,počty!$Y$6:$FA$100,62,0)</f>
        <v>#N/A</v>
      </c>
      <c r="L79" s="88" t="e">
        <f>VLOOKUP(A78,počty!$Y$6:$FA$100,63,0)</f>
        <v>#N/A</v>
      </c>
      <c r="M79" s="88" t="e">
        <f>VLOOKUP(A78,počty!$Y$6:$FA$100,64,0)</f>
        <v>#N/A</v>
      </c>
      <c r="N79" s="88" t="e">
        <f>VLOOKUP(A78,počty!$Y$6:$FA$100,65,0)</f>
        <v>#N/A</v>
      </c>
      <c r="O79" s="93" t="e">
        <f>VLOOKUP(A78,počty!$Y$6:$FA$100,66,0)</f>
        <v>#N/A</v>
      </c>
      <c r="P79" s="498"/>
      <c r="Q79" s="127" t="e">
        <f>VLOOKUP(A78,počty!$Y$6:$FA$100,69,0)</f>
        <v>#N/A</v>
      </c>
    </row>
    <row r="80" spans="1:17" ht="13.5" customHeight="1">
      <c r="A80" s="513">
        <v>35</v>
      </c>
      <c r="B80" s="499" t="e">
        <f>VLOOKUP(A80,počty!$Y$6:$FA$100,68,0)</f>
        <v>#N/A</v>
      </c>
      <c r="C80" s="121" t="e">
        <f>VLOOKUP(A80,počty!$Y$6:$FA$100,46,0)</f>
        <v>#N/A</v>
      </c>
      <c r="D80" s="80" t="e">
        <f>VLOOKUP(A80,počty!$Y$6:$FA$100,15,0)</f>
        <v>#N/A</v>
      </c>
      <c r="E80" s="81" t="e">
        <f>VLOOKUP(A80,počty!$Y$6:$FA$100,18,0)</f>
        <v>#N/A</v>
      </c>
      <c r="F80" s="124" t="e">
        <f>VLOOKUP(A80,počty!$Y$6:$FA$100,47,0)</f>
        <v>#N/A</v>
      </c>
      <c r="G80" s="83" t="e">
        <f>VLOOKUP(A80,počty!$Y$6:$FA$100,48,0)</f>
        <v>#N/A</v>
      </c>
      <c r="H80" s="84" t="e">
        <f>VLOOKUP(A80,počty!$Y$6:$FA$100,49,0)</f>
        <v>#N/A</v>
      </c>
      <c r="I80" s="84" t="e">
        <f>VLOOKUP(A80,počty!$Y$6:$FA$100,50,0)</f>
        <v>#N/A</v>
      </c>
      <c r="J80" s="84" t="e">
        <f>VLOOKUP(A80,počty!$Y$6:$FA$100,51,0)</f>
        <v>#N/A</v>
      </c>
      <c r="K80" s="85" t="e">
        <f>VLOOKUP(A80,počty!$Y$6:$FA$100,52,0)</f>
        <v>#N/A</v>
      </c>
      <c r="L80" s="82" t="e">
        <f>VLOOKUP(A80,počty!$Y$6:$FA$100,53,0)</f>
        <v>#N/A</v>
      </c>
      <c r="M80" s="82" t="e">
        <f>VLOOKUP(A80,počty!$Y$6:$FA$100,54,0)</f>
        <v>#N/A</v>
      </c>
      <c r="N80" s="82" t="e">
        <f>VLOOKUP(A80,počty!$Y$6:$FA$100,55,0)</f>
        <v>#N/A</v>
      </c>
      <c r="O80" s="92" t="e">
        <f>VLOOKUP(A80,počty!$Y$6:$FA$100,56,0)</f>
        <v>#N/A</v>
      </c>
      <c r="P80" s="497" t="e">
        <f>VLOOKUP(A80,počty!$Y$6:$FA$100,67,0)</f>
        <v>#N/A</v>
      </c>
      <c r="Q80" s="126" t="e">
        <f>VLOOKUP(A80,počty!$Y$6:$FA$100,70,0)</f>
        <v>#N/A</v>
      </c>
    </row>
    <row r="81" spans="1:17" ht="13.5" customHeight="1" thickBot="1">
      <c r="A81" s="514"/>
      <c r="B81" s="500"/>
      <c r="C81" s="122"/>
      <c r="D81" s="86" t="e">
        <f>VLOOKUP(A80,počty!$Y$6:$FA$100,16,0)</f>
        <v>#N/A</v>
      </c>
      <c r="E81" s="87" t="e">
        <f>VLOOKUP(A80,počty!$Y$6:$FA$100,17,0)</f>
        <v>#N/A</v>
      </c>
      <c r="F81" s="125" t="e">
        <f>VLOOKUP(A80,počty!$Y$6:$FA$100,57,0)</f>
        <v>#N/A</v>
      </c>
      <c r="G81" s="89" t="e">
        <f>VLOOKUP(A80,počty!$Y$6:$FA$100,58,0)</f>
        <v>#N/A</v>
      </c>
      <c r="H81" s="90" t="e">
        <f>VLOOKUP(A80,počty!$Y$6:$FA$100,59,0)</f>
        <v>#N/A</v>
      </c>
      <c r="I81" s="90" t="e">
        <f>VLOOKUP(A80,počty!$Y$6:$FA$100,60,0)</f>
        <v>#N/A</v>
      </c>
      <c r="J81" s="90" t="e">
        <f>VLOOKUP(A80,počty!$Y$6:$FA$100,61,0)</f>
        <v>#N/A</v>
      </c>
      <c r="K81" s="91" t="e">
        <f>VLOOKUP(A80,počty!$Y$6:$FA$100,62,0)</f>
        <v>#N/A</v>
      </c>
      <c r="L81" s="88" t="e">
        <f>VLOOKUP(A80,počty!$Y$6:$FA$100,63,0)</f>
        <v>#N/A</v>
      </c>
      <c r="M81" s="88" t="e">
        <f>VLOOKUP(A80,počty!$Y$6:$FA$100,64,0)</f>
        <v>#N/A</v>
      </c>
      <c r="N81" s="88" t="e">
        <f>VLOOKUP(A80,počty!$Y$6:$FA$100,65,0)</f>
        <v>#N/A</v>
      </c>
      <c r="O81" s="93" t="e">
        <f>VLOOKUP(A80,počty!$Y$6:$FA$100,66,0)</f>
        <v>#N/A</v>
      </c>
      <c r="P81" s="498"/>
      <c r="Q81" s="127" t="e">
        <f>VLOOKUP(A80,počty!$Y$6:$FA$100,69,0)</f>
        <v>#N/A</v>
      </c>
    </row>
    <row r="82" spans="1:17" ht="13.5" customHeight="1">
      <c r="A82" s="513">
        <v>36</v>
      </c>
      <c r="B82" s="499" t="e">
        <f>VLOOKUP(A82,počty!$Y$6:$FA$100,68,0)</f>
        <v>#N/A</v>
      </c>
      <c r="C82" s="121" t="e">
        <f>VLOOKUP(A82,počty!$Y$6:$FA$100,46,0)</f>
        <v>#N/A</v>
      </c>
      <c r="D82" s="80" t="e">
        <f>VLOOKUP(A82,počty!$Y$6:$FA$100,15,0)</f>
        <v>#N/A</v>
      </c>
      <c r="E82" s="81" t="e">
        <f>VLOOKUP(A82,počty!$Y$6:$FA$100,18,0)</f>
        <v>#N/A</v>
      </c>
      <c r="F82" s="124" t="e">
        <f>VLOOKUP(A82,počty!$Y$6:$FA$100,47,0)</f>
        <v>#N/A</v>
      </c>
      <c r="G82" s="83" t="e">
        <f>VLOOKUP(A82,počty!$Y$6:$FA$100,48,0)</f>
        <v>#N/A</v>
      </c>
      <c r="H82" s="84" t="e">
        <f>VLOOKUP(A82,počty!$Y$6:$FA$100,49,0)</f>
        <v>#N/A</v>
      </c>
      <c r="I82" s="84" t="e">
        <f>VLOOKUP(A82,počty!$Y$6:$FA$100,50,0)</f>
        <v>#N/A</v>
      </c>
      <c r="J82" s="84" t="e">
        <f>VLOOKUP(A82,počty!$Y$6:$FA$100,51,0)</f>
        <v>#N/A</v>
      </c>
      <c r="K82" s="85" t="e">
        <f>VLOOKUP(A82,počty!$Y$6:$FA$100,52,0)</f>
        <v>#N/A</v>
      </c>
      <c r="L82" s="82" t="e">
        <f>VLOOKUP(A82,počty!$Y$6:$FA$100,53,0)</f>
        <v>#N/A</v>
      </c>
      <c r="M82" s="82" t="e">
        <f>VLOOKUP(A82,počty!$Y$6:$FA$100,54,0)</f>
        <v>#N/A</v>
      </c>
      <c r="N82" s="82" t="e">
        <f>VLOOKUP(A82,počty!$Y$6:$FA$100,55,0)</f>
        <v>#N/A</v>
      </c>
      <c r="O82" s="92" t="e">
        <f>VLOOKUP(A82,počty!$Y$6:$FA$100,56,0)</f>
        <v>#N/A</v>
      </c>
      <c r="P82" s="497" t="e">
        <f>VLOOKUP(A82,počty!$Y$6:$FA$100,67,0)</f>
        <v>#N/A</v>
      </c>
      <c r="Q82" s="126" t="e">
        <f>VLOOKUP(A82,počty!$Y$6:$FA$100,70,0)</f>
        <v>#N/A</v>
      </c>
    </row>
    <row r="83" spans="1:17" ht="13.5" customHeight="1" thickBot="1">
      <c r="A83" s="514"/>
      <c r="B83" s="500"/>
      <c r="C83" s="122"/>
      <c r="D83" s="86" t="e">
        <f>VLOOKUP(A82,počty!$Y$6:$FA$100,16,0)</f>
        <v>#N/A</v>
      </c>
      <c r="E83" s="87" t="e">
        <f>VLOOKUP(A82,počty!$Y$6:$FA$100,17,0)</f>
        <v>#N/A</v>
      </c>
      <c r="F83" s="125" t="e">
        <f>VLOOKUP(A82,počty!$Y$6:$FA$100,57,0)</f>
        <v>#N/A</v>
      </c>
      <c r="G83" s="89" t="e">
        <f>VLOOKUP(A82,počty!$Y$6:$FA$100,58,0)</f>
        <v>#N/A</v>
      </c>
      <c r="H83" s="90" t="e">
        <f>VLOOKUP(A82,počty!$Y$6:$FA$100,59,0)</f>
        <v>#N/A</v>
      </c>
      <c r="I83" s="90" t="e">
        <f>VLOOKUP(A82,počty!$Y$6:$FA$100,60,0)</f>
        <v>#N/A</v>
      </c>
      <c r="J83" s="90" t="e">
        <f>VLOOKUP(A82,počty!$Y$6:$FA$100,61,0)</f>
        <v>#N/A</v>
      </c>
      <c r="K83" s="91" t="e">
        <f>VLOOKUP(A82,počty!$Y$6:$FA$100,62,0)</f>
        <v>#N/A</v>
      </c>
      <c r="L83" s="88" t="e">
        <f>VLOOKUP(A82,počty!$Y$6:$FA$100,63,0)</f>
        <v>#N/A</v>
      </c>
      <c r="M83" s="88" t="e">
        <f>VLOOKUP(A82,počty!$Y$6:$FA$100,64,0)</f>
        <v>#N/A</v>
      </c>
      <c r="N83" s="88" t="e">
        <f>VLOOKUP(A82,počty!$Y$6:$FA$100,65,0)</f>
        <v>#N/A</v>
      </c>
      <c r="O83" s="93" t="e">
        <f>VLOOKUP(A82,počty!$Y$6:$FA$100,66,0)</f>
        <v>#N/A</v>
      </c>
      <c r="P83" s="498"/>
      <c r="Q83" s="127" t="e">
        <f>VLOOKUP(A82,počty!$Y$6:$FA$100,69,0)</f>
        <v>#N/A</v>
      </c>
    </row>
    <row r="84" spans="1:17" ht="13.5" customHeight="1">
      <c r="A84" s="513">
        <v>37</v>
      </c>
      <c r="B84" s="499" t="e">
        <f>VLOOKUP(A84,počty!$Y$6:$FA$100,68,0)</f>
        <v>#N/A</v>
      </c>
      <c r="C84" s="121" t="e">
        <f>VLOOKUP(A84,počty!$Y$6:$FA$100,46,0)</f>
        <v>#N/A</v>
      </c>
      <c r="D84" s="80" t="e">
        <f>VLOOKUP(A84,počty!$Y$6:$FA$100,15,0)</f>
        <v>#N/A</v>
      </c>
      <c r="E84" s="81" t="e">
        <f>VLOOKUP(A84,počty!$Y$6:$FA$100,18,0)</f>
        <v>#N/A</v>
      </c>
      <c r="F84" s="124" t="e">
        <f>VLOOKUP(A84,počty!$Y$6:$FA$100,47,0)</f>
        <v>#N/A</v>
      </c>
      <c r="G84" s="83" t="e">
        <f>VLOOKUP(A84,počty!$Y$6:$FA$100,48,0)</f>
        <v>#N/A</v>
      </c>
      <c r="H84" s="84" t="e">
        <f>VLOOKUP(A84,počty!$Y$6:$FA$100,49,0)</f>
        <v>#N/A</v>
      </c>
      <c r="I84" s="84" t="e">
        <f>VLOOKUP(A84,počty!$Y$6:$FA$100,50,0)</f>
        <v>#N/A</v>
      </c>
      <c r="J84" s="84" t="e">
        <f>VLOOKUP(A84,počty!$Y$6:$FA$100,51,0)</f>
        <v>#N/A</v>
      </c>
      <c r="K84" s="85" t="e">
        <f>VLOOKUP(A84,počty!$Y$6:$FA$100,52,0)</f>
        <v>#N/A</v>
      </c>
      <c r="L84" s="82" t="e">
        <f>VLOOKUP(A84,počty!$Y$6:$FA$100,53,0)</f>
        <v>#N/A</v>
      </c>
      <c r="M84" s="82" t="e">
        <f>VLOOKUP(A84,počty!$Y$6:$FA$100,54,0)</f>
        <v>#N/A</v>
      </c>
      <c r="N84" s="82" t="e">
        <f>VLOOKUP(A84,počty!$Y$6:$FA$100,55,0)</f>
        <v>#N/A</v>
      </c>
      <c r="O84" s="92" t="e">
        <f>VLOOKUP(A84,počty!$Y$6:$FA$100,56,0)</f>
        <v>#N/A</v>
      </c>
      <c r="P84" s="497" t="e">
        <f>VLOOKUP(A84,počty!$Y$6:$FA$100,67,0)</f>
        <v>#N/A</v>
      </c>
      <c r="Q84" s="126" t="e">
        <f>VLOOKUP(A84,počty!$Y$6:$FA$100,70,0)</f>
        <v>#N/A</v>
      </c>
    </row>
    <row r="85" spans="1:17" ht="13.5" customHeight="1" thickBot="1">
      <c r="A85" s="514"/>
      <c r="B85" s="500"/>
      <c r="C85" s="122"/>
      <c r="D85" s="86" t="e">
        <f>VLOOKUP(A84,počty!$Y$6:$FA$100,16,0)</f>
        <v>#N/A</v>
      </c>
      <c r="E85" s="87" t="e">
        <f>VLOOKUP(A84,počty!$Y$6:$FA$100,17,0)</f>
        <v>#N/A</v>
      </c>
      <c r="F85" s="125" t="e">
        <f>VLOOKUP(A84,počty!$Y$6:$FA$100,57,0)</f>
        <v>#N/A</v>
      </c>
      <c r="G85" s="89" t="e">
        <f>VLOOKUP(A84,počty!$Y$6:$FA$100,58,0)</f>
        <v>#N/A</v>
      </c>
      <c r="H85" s="90" t="e">
        <f>VLOOKUP(A84,počty!$Y$6:$FA$100,59,0)</f>
        <v>#N/A</v>
      </c>
      <c r="I85" s="90" t="e">
        <f>VLOOKUP(A84,počty!$Y$6:$FA$100,60,0)</f>
        <v>#N/A</v>
      </c>
      <c r="J85" s="90" t="e">
        <f>VLOOKUP(A84,počty!$Y$6:$FA$100,61,0)</f>
        <v>#N/A</v>
      </c>
      <c r="K85" s="91" t="e">
        <f>VLOOKUP(A84,počty!$Y$6:$FA$100,62,0)</f>
        <v>#N/A</v>
      </c>
      <c r="L85" s="88" t="e">
        <f>VLOOKUP(A84,počty!$Y$6:$FA$100,63,0)</f>
        <v>#N/A</v>
      </c>
      <c r="M85" s="88" t="e">
        <f>VLOOKUP(A84,počty!$Y$6:$FA$100,64,0)</f>
        <v>#N/A</v>
      </c>
      <c r="N85" s="88" t="e">
        <f>VLOOKUP(A84,počty!$Y$6:$FA$100,65,0)</f>
        <v>#N/A</v>
      </c>
      <c r="O85" s="93" t="e">
        <f>VLOOKUP(A84,počty!$Y$6:$FA$100,66,0)</f>
        <v>#N/A</v>
      </c>
      <c r="P85" s="498"/>
      <c r="Q85" s="127" t="e">
        <f>VLOOKUP(A84,počty!$Y$6:$FA$100,69,0)</f>
        <v>#N/A</v>
      </c>
    </row>
    <row r="86" spans="1:17" ht="13.5" customHeight="1">
      <c r="A86" s="513">
        <v>38</v>
      </c>
      <c r="B86" s="499" t="e">
        <f>VLOOKUP(A86,počty!$Y$6:$FA$100,68,0)</f>
        <v>#N/A</v>
      </c>
      <c r="C86" s="121" t="e">
        <f>VLOOKUP(A86,počty!$Y$6:$FA$100,46,0)</f>
        <v>#N/A</v>
      </c>
      <c r="D86" s="80" t="e">
        <f>VLOOKUP(A86,počty!$Y$6:$FA$100,15,0)</f>
        <v>#N/A</v>
      </c>
      <c r="E86" s="81" t="e">
        <f>VLOOKUP(A86,počty!$Y$6:$FA$100,18,0)</f>
        <v>#N/A</v>
      </c>
      <c r="F86" s="124" t="e">
        <f>VLOOKUP(A86,počty!$Y$6:$FA$100,47,0)</f>
        <v>#N/A</v>
      </c>
      <c r="G86" s="83" t="e">
        <f>VLOOKUP(A86,počty!$Y$6:$FA$100,48,0)</f>
        <v>#N/A</v>
      </c>
      <c r="H86" s="84" t="e">
        <f>VLOOKUP(A86,počty!$Y$6:$FA$100,49,0)</f>
        <v>#N/A</v>
      </c>
      <c r="I86" s="84" t="e">
        <f>VLOOKUP(A86,počty!$Y$6:$FA$100,50,0)</f>
        <v>#N/A</v>
      </c>
      <c r="J86" s="84" t="e">
        <f>VLOOKUP(A86,počty!$Y$6:$FA$100,51,0)</f>
        <v>#N/A</v>
      </c>
      <c r="K86" s="85" t="e">
        <f>VLOOKUP(A86,počty!$Y$6:$FA$100,52,0)</f>
        <v>#N/A</v>
      </c>
      <c r="L86" s="82" t="e">
        <f>VLOOKUP(A86,počty!$Y$6:$FA$100,53,0)</f>
        <v>#N/A</v>
      </c>
      <c r="M86" s="82" t="e">
        <f>VLOOKUP(A86,počty!$Y$6:$FA$100,54,0)</f>
        <v>#N/A</v>
      </c>
      <c r="N86" s="82" t="e">
        <f>VLOOKUP(A86,počty!$Y$6:$FA$100,55,0)</f>
        <v>#N/A</v>
      </c>
      <c r="O86" s="92" t="e">
        <f>VLOOKUP(A86,počty!$Y$6:$FA$100,56,0)</f>
        <v>#N/A</v>
      </c>
      <c r="P86" s="497" t="e">
        <f>VLOOKUP(A86,počty!$Y$6:$FA$100,67,0)</f>
        <v>#N/A</v>
      </c>
      <c r="Q86" s="126" t="e">
        <f>VLOOKUP(A86,počty!$Y$6:$FA$100,70,0)</f>
        <v>#N/A</v>
      </c>
    </row>
    <row r="87" spans="1:17" ht="13.5" customHeight="1" thickBot="1">
      <c r="A87" s="514"/>
      <c r="B87" s="500"/>
      <c r="C87" s="122"/>
      <c r="D87" s="86" t="e">
        <f>VLOOKUP(A86,počty!$Y$6:$FA$100,16,0)</f>
        <v>#N/A</v>
      </c>
      <c r="E87" s="87" t="e">
        <f>VLOOKUP(A86,počty!$Y$6:$FA$100,17,0)</f>
        <v>#N/A</v>
      </c>
      <c r="F87" s="125" t="e">
        <f>VLOOKUP(A86,počty!$Y$6:$FA$100,57,0)</f>
        <v>#N/A</v>
      </c>
      <c r="G87" s="89" t="e">
        <f>VLOOKUP(A86,počty!$Y$6:$FA$100,58,0)</f>
        <v>#N/A</v>
      </c>
      <c r="H87" s="90" t="e">
        <f>VLOOKUP(A86,počty!$Y$6:$FA$100,59,0)</f>
        <v>#N/A</v>
      </c>
      <c r="I87" s="90" t="e">
        <f>VLOOKUP(A86,počty!$Y$6:$FA$100,60,0)</f>
        <v>#N/A</v>
      </c>
      <c r="J87" s="90" t="e">
        <f>VLOOKUP(A86,počty!$Y$6:$FA$100,61,0)</f>
        <v>#N/A</v>
      </c>
      <c r="K87" s="91" t="e">
        <f>VLOOKUP(A86,počty!$Y$6:$FA$100,62,0)</f>
        <v>#N/A</v>
      </c>
      <c r="L87" s="88" t="e">
        <f>VLOOKUP(A86,počty!$Y$6:$FA$100,63,0)</f>
        <v>#N/A</v>
      </c>
      <c r="M87" s="88" t="e">
        <f>VLOOKUP(A86,počty!$Y$6:$FA$100,64,0)</f>
        <v>#N/A</v>
      </c>
      <c r="N87" s="88" t="e">
        <f>VLOOKUP(A86,počty!$Y$6:$FA$100,65,0)</f>
        <v>#N/A</v>
      </c>
      <c r="O87" s="93" t="e">
        <f>VLOOKUP(A86,počty!$Y$6:$FA$100,66,0)</f>
        <v>#N/A</v>
      </c>
      <c r="P87" s="498"/>
      <c r="Q87" s="127" t="e">
        <f>VLOOKUP(A86,počty!$Y$6:$FA$100,69,0)</f>
        <v>#N/A</v>
      </c>
    </row>
    <row r="88" spans="1:17" ht="13.5" customHeight="1">
      <c r="A88" s="513">
        <v>39</v>
      </c>
      <c r="B88" s="499" t="e">
        <f>VLOOKUP(A88,počty!$Y$6:$FA$100,68,0)</f>
        <v>#N/A</v>
      </c>
      <c r="C88" s="121" t="e">
        <f>VLOOKUP(A88,počty!$Y$6:$FA$100,46,0)</f>
        <v>#N/A</v>
      </c>
      <c r="D88" s="80" t="e">
        <f>VLOOKUP(A88,počty!$Y$6:$FA$100,15,0)</f>
        <v>#N/A</v>
      </c>
      <c r="E88" s="81" t="e">
        <f>VLOOKUP(A88,počty!$Y$6:$FA$100,18,0)</f>
        <v>#N/A</v>
      </c>
      <c r="F88" s="124" t="e">
        <f>VLOOKUP(A88,počty!$Y$6:$FA$100,47,0)</f>
        <v>#N/A</v>
      </c>
      <c r="G88" s="83" t="e">
        <f>VLOOKUP(A88,počty!$Y$6:$FA$100,48,0)</f>
        <v>#N/A</v>
      </c>
      <c r="H88" s="84" t="e">
        <f>VLOOKUP(A88,počty!$Y$6:$FA$100,49,0)</f>
        <v>#N/A</v>
      </c>
      <c r="I88" s="84" t="e">
        <f>VLOOKUP(A88,počty!$Y$6:$FA$100,50,0)</f>
        <v>#N/A</v>
      </c>
      <c r="J88" s="84" t="e">
        <f>VLOOKUP(A88,počty!$Y$6:$FA$100,51,0)</f>
        <v>#N/A</v>
      </c>
      <c r="K88" s="85" t="e">
        <f>VLOOKUP(A88,počty!$Y$6:$FA$100,52,0)</f>
        <v>#N/A</v>
      </c>
      <c r="L88" s="82" t="e">
        <f>VLOOKUP(A88,počty!$Y$6:$FA$100,53,0)</f>
        <v>#N/A</v>
      </c>
      <c r="M88" s="82" t="e">
        <f>VLOOKUP(A88,počty!$Y$6:$FA$100,54,0)</f>
        <v>#N/A</v>
      </c>
      <c r="N88" s="82" t="e">
        <f>VLOOKUP(A88,počty!$Y$6:$FA$100,55,0)</f>
        <v>#N/A</v>
      </c>
      <c r="O88" s="92" t="e">
        <f>VLOOKUP(A88,počty!$Y$6:$FA$100,56,0)</f>
        <v>#N/A</v>
      </c>
      <c r="P88" s="497" t="e">
        <f>VLOOKUP(A88,počty!$Y$6:$FA$100,67,0)</f>
        <v>#N/A</v>
      </c>
      <c r="Q88" s="126" t="e">
        <f>VLOOKUP(A88,počty!$Y$6:$FA$100,70,0)</f>
        <v>#N/A</v>
      </c>
    </row>
    <row r="89" spans="1:17" ht="13.5" customHeight="1" thickBot="1">
      <c r="A89" s="514"/>
      <c r="B89" s="500"/>
      <c r="C89" s="122"/>
      <c r="D89" s="86" t="e">
        <f>VLOOKUP(A88,počty!$Y$6:$FA$100,16,0)</f>
        <v>#N/A</v>
      </c>
      <c r="E89" s="87" t="e">
        <f>VLOOKUP(A88,počty!$Y$6:$FA$100,17,0)</f>
        <v>#N/A</v>
      </c>
      <c r="F89" s="125" t="e">
        <f>VLOOKUP(A88,počty!$Y$6:$FA$100,57,0)</f>
        <v>#N/A</v>
      </c>
      <c r="G89" s="89" t="e">
        <f>VLOOKUP(A88,počty!$Y$6:$FA$100,58,0)</f>
        <v>#N/A</v>
      </c>
      <c r="H89" s="90" t="e">
        <f>VLOOKUP(A88,počty!$Y$6:$FA$100,59,0)</f>
        <v>#N/A</v>
      </c>
      <c r="I89" s="90" t="e">
        <f>VLOOKUP(A88,počty!$Y$6:$FA$100,60,0)</f>
        <v>#N/A</v>
      </c>
      <c r="J89" s="90" t="e">
        <f>VLOOKUP(A88,počty!$Y$6:$FA$100,61,0)</f>
        <v>#N/A</v>
      </c>
      <c r="K89" s="91" t="e">
        <f>VLOOKUP(A88,počty!$Y$6:$FA$100,62,0)</f>
        <v>#N/A</v>
      </c>
      <c r="L89" s="88" t="e">
        <f>VLOOKUP(A88,počty!$Y$6:$FA$100,63,0)</f>
        <v>#N/A</v>
      </c>
      <c r="M89" s="88" t="e">
        <f>VLOOKUP(A88,počty!$Y$6:$FA$100,64,0)</f>
        <v>#N/A</v>
      </c>
      <c r="N89" s="88" t="e">
        <f>VLOOKUP(A88,počty!$Y$6:$FA$100,65,0)</f>
        <v>#N/A</v>
      </c>
      <c r="O89" s="93" t="e">
        <f>VLOOKUP(A88,počty!$Y$6:$FA$100,66,0)</f>
        <v>#N/A</v>
      </c>
      <c r="P89" s="498"/>
      <c r="Q89" s="127" t="e">
        <f>VLOOKUP(A88,počty!$Y$6:$FA$100,69,0)</f>
        <v>#N/A</v>
      </c>
    </row>
    <row r="90" spans="1:17" ht="13.5" customHeight="1">
      <c r="A90" s="513">
        <v>40</v>
      </c>
      <c r="B90" s="499" t="e">
        <f>VLOOKUP(A90,počty!$Y$6:$FA$100,68,0)</f>
        <v>#N/A</v>
      </c>
      <c r="C90" s="121" t="e">
        <f>VLOOKUP(A90,počty!$Y$6:$FA$100,46,0)</f>
        <v>#N/A</v>
      </c>
      <c r="D90" s="80" t="e">
        <f>VLOOKUP(A90,počty!$Y$6:$FA$100,15,0)</f>
        <v>#N/A</v>
      </c>
      <c r="E90" s="81" t="e">
        <f>VLOOKUP(A90,počty!$Y$6:$FA$100,18,0)</f>
        <v>#N/A</v>
      </c>
      <c r="F90" s="124" t="e">
        <f>VLOOKUP(A90,počty!$Y$6:$FA$100,47,0)</f>
        <v>#N/A</v>
      </c>
      <c r="G90" s="83" t="e">
        <f>VLOOKUP(A90,počty!$Y$6:$FA$100,48,0)</f>
        <v>#N/A</v>
      </c>
      <c r="H90" s="84" t="e">
        <f>VLOOKUP(A90,počty!$Y$6:$FA$100,49,0)</f>
        <v>#N/A</v>
      </c>
      <c r="I90" s="84" t="e">
        <f>VLOOKUP(A90,počty!$Y$6:$FA$100,50,0)</f>
        <v>#N/A</v>
      </c>
      <c r="J90" s="84" t="e">
        <f>VLOOKUP(A90,počty!$Y$6:$FA$100,51,0)</f>
        <v>#N/A</v>
      </c>
      <c r="K90" s="85" t="e">
        <f>VLOOKUP(A90,počty!$Y$6:$FA$100,52,0)</f>
        <v>#N/A</v>
      </c>
      <c r="L90" s="82" t="e">
        <f>VLOOKUP(A90,počty!$Y$6:$FA$100,53,0)</f>
        <v>#N/A</v>
      </c>
      <c r="M90" s="82" t="e">
        <f>VLOOKUP(A90,počty!$Y$6:$FA$100,54,0)</f>
        <v>#N/A</v>
      </c>
      <c r="N90" s="82" t="e">
        <f>VLOOKUP(A90,počty!$Y$6:$FA$100,55,0)</f>
        <v>#N/A</v>
      </c>
      <c r="O90" s="92" t="e">
        <f>VLOOKUP(A90,počty!$Y$6:$FA$100,56,0)</f>
        <v>#N/A</v>
      </c>
      <c r="P90" s="497" t="e">
        <f>VLOOKUP(A90,počty!$Y$6:$FA$100,67,0)</f>
        <v>#N/A</v>
      </c>
      <c r="Q90" s="126" t="e">
        <f>VLOOKUP(A90,počty!$Y$6:$FA$100,70,0)</f>
        <v>#N/A</v>
      </c>
    </row>
    <row r="91" spans="1:17" ht="13.5" customHeight="1" thickBot="1">
      <c r="A91" s="514"/>
      <c r="B91" s="500"/>
      <c r="C91" s="122"/>
      <c r="D91" s="86" t="e">
        <f>VLOOKUP(A90,počty!$Y$6:$FA$100,16,0)</f>
        <v>#N/A</v>
      </c>
      <c r="E91" s="87" t="e">
        <f>VLOOKUP(A90,počty!$Y$6:$FA$100,17,0)</f>
        <v>#N/A</v>
      </c>
      <c r="F91" s="125" t="e">
        <f>VLOOKUP(A90,počty!$Y$6:$FA$100,57,0)</f>
        <v>#N/A</v>
      </c>
      <c r="G91" s="89" t="e">
        <f>VLOOKUP(A90,počty!$Y$6:$FA$100,58,0)</f>
        <v>#N/A</v>
      </c>
      <c r="H91" s="90" t="e">
        <f>VLOOKUP(A90,počty!$Y$6:$FA$100,59,0)</f>
        <v>#N/A</v>
      </c>
      <c r="I91" s="90" t="e">
        <f>VLOOKUP(A90,počty!$Y$6:$FA$100,60,0)</f>
        <v>#N/A</v>
      </c>
      <c r="J91" s="90" t="e">
        <f>VLOOKUP(A90,počty!$Y$6:$FA$100,61,0)</f>
        <v>#N/A</v>
      </c>
      <c r="K91" s="91" t="e">
        <f>VLOOKUP(A90,počty!$Y$6:$FA$100,62,0)</f>
        <v>#N/A</v>
      </c>
      <c r="L91" s="88" t="e">
        <f>VLOOKUP(A90,počty!$Y$6:$FA$100,63,0)</f>
        <v>#N/A</v>
      </c>
      <c r="M91" s="88" t="e">
        <f>VLOOKUP(A90,počty!$Y$6:$FA$100,64,0)</f>
        <v>#N/A</v>
      </c>
      <c r="N91" s="88" t="e">
        <f>VLOOKUP(A90,počty!$Y$6:$FA$100,65,0)</f>
        <v>#N/A</v>
      </c>
      <c r="O91" s="93" t="e">
        <f>VLOOKUP(A90,počty!$Y$6:$FA$100,66,0)</f>
        <v>#N/A</v>
      </c>
      <c r="P91" s="498"/>
      <c r="Q91" s="127" t="e">
        <f>VLOOKUP(A90,počty!$Y$6:$FA$100,69,0)</f>
        <v>#N/A</v>
      </c>
    </row>
    <row r="92" spans="1:17" ht="13.5" customHeight="1">
      <c r="A92" s="513">
        <v>41</v>
      </c>
      <c r="B92" s="499" t="e">
        <f>VLOOKUP(A92,počty!$Y$6:$FA$100,68,0)</f>
        <v>#N/A</v>
      </c>
      <c r="C92" s="121" t="e">
        <f>VLOOKUP(A92,počty!$Y$6:$FA$100,46,0)</f>
        <v>#N/A</v>
      </c>
      <c r="D92" s="80" t="e">
        <f>VLOOKUP(A92,počty!$Y$6:$FA$100,15,0)</f>
        <v>#N/A</v>
      </c>
      <c r="E92" s="81" t="e">
        <f>VLOOKUP(A92,počty!$Y$6:$FA$100,18,0)</f>
        <v>#N/A</v>
      </c>
      <c r="F92" s="124" t="e">
        <f>VLOOKUP(A92,počty!$Y$6:$FA$100,47,0)</f>
        <v>#N/A</v>
      </c>
      <c r="G92" s="83" t="e">
        <f>VLOOKUP(A92,počty!$Y$6:$FA$100,48,0)</f>
        <v>#N/A</v>
      </c>
      <c r="H92" s="84" t="e">
        <f>VLOOKUP(A92,počty!$Y$6:$FA$100,49,0)</f>
        <v>#N/A</v>
      </c>
      <c r="I92" s="84" t="e">
        <f>VLOOKUP(A92,počty!$Y$6:$FA$100,50,0)</f>
        <v>#N/A</v>
      </c>
      <c r="J92" s="84" t="e">
        <f>VLOOKUP(A92,počty!$Y$6:$FA$100,51,0)</f>
        <v>#N/A</v>
      </c>
      <c r="K92" s="85" t="e">
        <f>VLOOKUP(A92,počty!$Y$6:$FA$100,52,0)</f>
        <v>#N/A</v>
      </c>
      <c r="L92" s="82" t="e">
        <f>VLOOKUP(A92,počty!$Y$6:$FA$100,53,0)</f>
        <v>#N/A</v>
      </c>
      <c r="M92" s="82" t="e">
        <f>VLOOKUP(A92,počty!$Y$6:$FA$100,54,0)</f>
        <v>#N/A</v>
      </c>
      <c r="N92" s="82" t="e">
        <f>VLOOKUP(A92,počty!$Y$6:$FA$100,55,0)</f>
        <v>#N/A</v>
      </c>
      <c r="O92" s="92" t="e">
        <f>VLOOKUP(A92,počty!$Y$6:$FA$100,56,0)</f>
        <v>#N/A</v>
      </c>
      <c r="P92" s="497" t="e">
        <f>VLOOKUP(A92,počty!$Y$6:$FA$100,67,0)</f>
        <v>#N/A</v>
      </c>
      <c r="Q92" s="126" t="e">
        <f>VLOOKUP(A92,počty!$Y$6:$FA$100,70,0)</f>
        <v>#N/A</v>
      </c>
    </row>
    <row r="93" spans="1:17" ht="13.5" customHeight="1" thickBot="1">
      <c r="A93" s="514"/>
      <c r="B93" s="500"/>
      <c r="C93" s="122"/>
      <c r="D93" s="86" t="e">
        <f>VLOOKUP(A92,počty!$Y$6:$FA$100,16,0)</f>
        <v>#N/A</v>
      </c>
      <c r="E93" s="87" t="e">
        <f>VLOOKUP(A92,počty!$Y$6:$FA$100,17,0)</f>
        <v>#N/A</v>
      </c>
      <c r="F93" s="125" t="e">
        <f>VLOOKUP(A92,počty!$Y$6:$FA$100,57,0)</f>
        <v>#N/A</v>
      </c>
      <c r="G93" s="89" t="e">
        <f>VLOOKUP(A92,počty!$Y$6:$FA$100,58,0)</f>
        <v>#N/A</v>
      </c>
      <c r="H93" s="90" t="e">
        <f>VLOOKUP(A92,počty!$Y$6:$FA$100,59,0)</f>
        <v>#N/A</v>
      </c>
      <c r="I93" s="90" t="e">
        <f>VLOOKUP(A92,počty!$Y$6:$FA$100,60,0)</f>
        <v>#N/A</v>
      </c>
      <c r="J93" s="90" t="e">
        <f>VLOOKUP(A92,počty!$Y$6:$FA$100,61,0)</f>
        <v>#N/A</v>
      </c>
      <c r="K93" s="91" t="e">
        <f>VLOOKUP(A92,počty!$Y$6:$FA$100,62,0)</f>
        <v>#N/A</v>
      </c>
      <c r="L93" s="88" t="e">
        <f>VLOOKUP(A92,počty!$Y$6:$FA$100,63,0)</f>
        <v>#N/A</v>
      </c>
      <c r="M93" s="88" t="e">
        <f>VLOOKUP(A92,počty!$Y$6:$FA$100,64,0)</f>
        <v>#N/A</v>
      </c>
      <c r="N93" s="88" t="e">
        <f>VLOOKUP(A92,počty!$Y$6:$FA$100,65,0)</f>
        <v>#N/A</v>
      </c>
      <c r="O93" s="93" t="e">
        <f>VLOOKUP(A92,počty!$Y$6:$FA$100,66,0)</f>
        <v>#N/A</v>
      </c>
      <c r="P93" s="498"/>
      <c r="Q93" s="127" t="e">
        <f>VLOOKUP(A92,počty!$Y$6:$FA$100,69,0)</f>
        <v>#N/A</v>
      </c>
    </row>
    <row r="94" spans="1:17" ht="13.5" customHeight="1">
      <c r="A94" s="513">
        <v>42</v>
      </c>
      <c r="B94" s="499" t="e">
        <f>VLOOKUP(A94,počty!$Y$6:$FA$100,68,0)</f>
        <v>#N/A</v>
      </c>
      <c r="C94" s="121" t="e">
        <f>VLOOKUP(A94,počty!$Y$6:$FA$100,46,0)</f>
        <v>#N/A</v>
      </c>
      <c r="D94" s="80" t="e">
        <f>VLOOKUP(A94,počty!$Y$6:$FA$100,15,0)</f>
        <v>#N/A</v>
      </c>
      <c r="E94" s="81" t="e">
        <f>VLOOKUP(A94,počty!$Y$6:$FA$100,18,0)</f>
        <v>#N/A</v>
      </c>
      <c r="F94" s="124" t="e">
        <f>VLOOKUP(A94,počty!$Y$6:$FA$100,47,0)</f>
        <v>#N/A</v>
      </c>
      <c r="G94" s="83" t="e">
        <f>VLOOKUP(A94,počty!$Y$6:$FA$100,48,0)</f>
        <v>#N/A</v>
      </c>
      <c r="H94" s="84" t="e">
        <f>VLOOKUP(A94,počty!$Y$6:$FA$100,49,0)</f>
        <v>#N/A</v>
      </c>
      <c r="I94" s="84" t="e">
        <f>VLOOKUP(A94,počty!$Y$6:$FA$100,50,0)</f>
        <v>#N/A</v>
      </c>
      <c r="J94" s="84" t="e">
        <f>VLOOKUP(A94,počty!$Y$6:$FA$100,51,0)</f>
        <v>#N/A</v>
      </c>
      <c r="K94" s="85" t="e">
        <f>VLOOKUP(A94,počty!$Y$6:$FA$100,52,0)</f>
        <v>#N/A</v>
      </c>
      <c r="L94" s="82" t="e">
        <f>VLOOKUP(A94,počty!$Y$6:$FA$100,53,0)</f>
        <v>#N/A</v>
      </c>
      <c r="M94" s="82" t="e">
        <f>VLOOKUP(A94,počty!$Y$6:$FA$100,54,0)</f>
        <v>#N/A</v>
      </c>
      <c r="N94" s="82" t="e">
        <f>VLOOKUP(A94,počty!$Y$6:$FA$100,55,0)</f>
        <v>#N/A</v>
      </c>
      <c r="O94" s="92" t="e">
        <f>VLOOKUP(A94,počty!$Y$6:$FA$100,56,0)</f>
        <v>#N/A</v>
      </c>
      <c r="P94" s="497" t="e">
        <f>VLOOKUP(A94,počty!$Y$6:$FA$100,67,0)</f>
        <v>#N/A</v>
      </c>
      <c r="Q94" s="126" t="e">
        <f>VLOOKUP(A94,počty!$Y$6:$FA$100,70,0)</f>
        <v>#N/A</v>
      </c>
    </row>
    <row r="95" spans="1:17" ht="13.5" customHeight="1" thickBot="1">
      <c r="A95" s="514"/>
      <c r="B95" s="500"/>
      <c r="C95" s="122"/>
      <c r="D95" s="86" t="e">
        <f>VLOOKUP(A94,počty!$Y$6:$FA$100,16,0)</f>
        <v>#N/A</v>
      </c>
      <c r="E95" s="87" t="e">
        <f>VLOOKUP(A94,počty!$Y$6:$FA$100,17,0)</f>
        <v>#N/A</v>
      </c>
      <c r="F95" s="125" t="e">
        <f>VLOOKUP(A94,počty!$Y$6:$FA$100,57,0)</f>
        <v>#N/A</v>
      </c>
      <c r="G95" s="89" t="e">
        <f>VLOOKUP(A94,počty!$Y$6:$FA$100,58,0)</f>
        <v>#N/A</v>
      </c>
      <c r="H95" s="90" t="e">
        <f>VLOOKUP(A94,počty!$Y$6:$FA$100,59,0)</f>
        <v>#N/A</v>
      </c>
      <c r="I95" s="90" t="e">
        <f>VLOOKUP(A94,počty!$Y$6:$FA$100,60,0)</f>
        <v>#N/A</v>
      </c>
      <c r="J95" s="90" t="e">
        <f>VLOOKUP(A94,počty!$Y$6:$FA$100,61,0)</f>
        <v>#N/A</v>
      </c>
      <c r="K95" s="91" t="e">
        <f>VLOOKUP(A94,počty!$Y$6:$FA$100,62,0)</f>
        <v>#N/A</v>
      </c>
      <c r="L95" s="88" t="e">
        <f>VLOOKUP(A94,počty!$Y$6:$FA$100,63,0)</f>
        <v>#N/A</v>
      </c>
      <c r="M95" s="88" t="e">
        <f>VLOOKUP(A94,počty!$Y$6:$FA$100,64,0)</f>
        <v>#N/A</v>
      </c>
      <c r="N95" s="88" t="e">
        <f>VLOOKUP(A94,počty!$Y$6:$FA$100,65,0)</f>
        <v>#N/A</v>
      </c>
      <c r="O95" s="93" t="e">
        <f>VLOOKUP(A94,počty!$Y$6:$FA$100,66,0)</f>
        <v>#N/A</v>
      </c>
      <c r="P95" s="498"/>
      <c r="Q95" s="127" t="e">
        <f>VLOOKUP(A94,počty!$Y$6:$FA$100,69,0)</f>
        <v>#N/A</v>
      </c>
    </row>
    <row r="96" spans="1:17" ht="13.5" customHeight="1">
      <c r="A96" s="513">
        <v>43</v>
      </c>
      <c r="B96" s="499" t="e">
        <f>VLOOKUP(A96,počty!$Y$6:$FA$100,68,0)</f>
        <v>#N/A</v>
      </c>
      <c r="C96" s="121" t="e">
        <f>VLOOKUP(A96,počty!$Y$6:$FA$100,46,0)</f>
        <v>#N/A</v>
      </c>
      <c r="D96" s="80" t="e">
        <f>VLOOKUP(A96,počty!$Y$6:$FA$100,15,0)</f>
        <v>#N/A</v>
      </c>
      <c r="E96" s="81" t="e">
        <f>VLOOKUP(A96,počty!$Y$6:$FA$100,18,0)</f>
        <v>#N/A</v>
      </c>
      <c r="F96" s="124" t="e">
        <f>VLOOKUP(A96,počty!$Y$6:$FA$100,47,0)</f>
        <v>#N/A</v>
      </c>
      <c r="G96" s="83" t="e">
        <f>VLOOKUP(A96,počty!$Y$6:$FA$100,48,0)</f>
        <v>#N/A</v>
      </c>
      <c r="H96" s="84" t="e">
        <f>VLOOKUP(A96,počty!$Y$6:$FA$100,49,0)</f>
        <v>#N/A</v>
      </c>
      <c r="I96" s="84" t="e">
        <f>VLOOKUP(A96,počty!$Y$6:$FA$100,50,0)</f>
        <v>#N/A</v>
      </c>
      <c r="J96" s="84" t="e">
        <f>VLOOKUP(A96,počty!$Y$6:$FA$100,51,0)</f>
        <v>#N/A</v>
      </c>
      <c r="K96" s="85" t="e">
        <f>VLOOKUP(A96,počty!$Y$6:$FA$100,52,0)</f>
        <v>#N/A</v>
      </c>
      <c r="L96" s="82" t="e">
        <f>VLOOKUP(A96,počty!$Y$6:$FA$100,53,0)</f>
        <v>#N/A</v>
      </c>
      <c r="M96" s="82" t="e">
        <f>VLOOKUP(A96,počty!$Y$6:$FA$100,54,0)</f>
        <v>#N/A</v>
      </c>
      <c r="N96" s="82" t="e">
        <f>VLOOKUP(A96,počty!$Y$6:$FA$100,55,0)</f>
        <v>#N/A</v>
      </c>
      <c r="O96" s="92" t="e">
        <f>VLOOKUP(A96,počty!$Y$6:$FA$100,56,0)</f>
        <v>#N/A</v>
      </c>
      <c r="P96" s="497" t="e">
        <f>VLOOKUP(A96,počty!$Y$6:$FA$100,67,0)</f>
        <v>#N/A</v>
      </c>
      <c r="Q96" s="126" t="e">
        <f>VLOOKUP(A96,počty!$Y$6:$FA$100,70,0)</f>
        <v>#N/A</v>
      </c>
    </row>
    <row r="97" spans="1:17" ht="13.5" customHeight="1" thickBot="1">
      <c r="A97" s="514"/>
      <c r="B97" s="500"/>
      <c r="C97" s="122"/>
      <c r="D97" s="86" t="e">
        <f>VLOOKUP(A96,počty!$Y$6:$FA$100,16,0)</f>
        <v>#N/A</v>
      </c>
      <c r="E97" s="87" t="e">
        <f>VLOOKUP(A96,počty!$Y$6:$FA$100,17,0)</f>
        <v>#N/A</v>
      </c>
      <c r="F97" s="125" t="e">
        <f>VLOOKUP(A96,počty!$Y$6:$FA$100,57,0)</f>
        <v>#N/A</v>
      </c>
      <c r="G97" s="89" t="e">
        <f>VLOOKUP(A96,počty!$Y$6:$FA$100,58,0)</f>
        <v>#N/A</v>
      </c>
      <c r="H97" s="90" t="e">
        <f>VLOOKUP(A96,počty!$Y$6:$FA$100,59,0)</f>
        <v>#N/A</v>
      </c>
      <c r="I97" s="90" t="e">
        <f>VLOOKUP(A96,počty!$Y$6:$FA$100,60,0)</f>
        <v>#N/A</v>
      </c>
      <c r="J97" s="90" t="e">
        <f>VLOOKUP(A96,počty!$Y$6:$FA$100,61,0)</f>
        <v>#N/A</v>
      </c>
      <c r="K97" s="91" t="e">
        <f>VLOOKUP(A96,počty!$Y$6:$FA$100,62,0)</f>
        <v>#N/A</v>
      </c>
      <c r="L97" s="88" t="e">
        <f>VLOOKUP(A96,počty!$Y$6:$FA$100,63,0)</f>
        <v>#N/A</v>
      </c>
      <c r="M97" s="88" t="e">
        <f>VLOOKUP(A96,počty!$Y$6:$FA$100,64,0)</f>
        <v>#N/A</v>
      </c>
      <c r="N97" s="88" t="e">
        <f>VLOOKUP(A96,počty!$Y$6:$FA$100,65,0)</f>
        <v>#N/A</v>
      </c>
      <c r="O97" s="93" t="e">
        <f>VLOOKUP(A96,počty!$Y$6:$FA$100,66,0)</f>
        <v>#N/A</v>
      </c>
      <c r="P97" s="498"/>
      <c r="Q97" s="127" t="e">
        <f>VLOOKUP(A96,počty!$Y$6:$FA$100,69,0)</f>
        <v>#N/A</v>
      </c>
    </row>
    <row r="98" spans="1:17" ht="13.5" customHeight="1">
      <c r="A98" s="513">
        <v>44</v>
      </c>
      <c r="B98" s="499" t="e">
        <f>VLOOKUP(A98,počty!$Y$6:$FA$100,68,0)</f>
        <v>#N/A</v>
      </c>
      <c r="C98" s="121" t="e">
        <f>VLOOKUP(A98,počty!$Y$6:$FA$100,46,0)</f>
        <v>#N/A</v>
      </c>
      <c r="D98" s="80" t="e">
        <f>VLOOKUP(A98,počty!$Y$6:$FA$100,15,0)</f>
        <v>#N/A</v>
      </c>
      <c r="E98" s="81" t="e">
        <f>VLOOKUP(A98,počty!$Y$6:$FA$100,18,0)</f>
        <v>#N/A</v>
      </c>
      <c r="F98" s="124" t="e">
        <f>VLOOKUP(A98,počty!$Y$6:$FA$100,47,0)</f>
        <v>#N/A</v>
      </c>
      <c r="G98" s="83" t="e">
        <f>VLOOKUP(A98,počty!$Y$6:$FA$100,48,0)</f>
        <v>#N/A</v>
      </c>
      <c r="H98" s="84" t="e">
        <f>VLOOKUP(A98,počty!$Y$6:$FA$100,49,0)</f>
        <v>#N/A</v>
      </c>
      <c r="I98" s="84" t="e">
        <f>VLOOKUP(A98,počty!$Y$6:$FA$100,50,0)</f>
        <v>#N/A</v>
      </c>
      <c r="J98" s="84" t="e">
        <f>VLOOKUP(A98,počty!$Y$6:$FA$100,51,0)</f>
        <v>#N/A</v>
      </c>
      <c r="K98" s="85" t="e">
        <f>VLOOKUP(A98,počty!$Y$6:$FA$100,52,0)</f>
        <v>#N/A</v>
      </c>
      <c r="L98" s="82" t="e">
        <f>VLOOKUP(A98,počty!$Y$6:$FA$100,53,0)</f>
        <v>#N/A</v>
      </c>
      <c r="M98" s="82" t="e">
        <f>VLOOKUP(A98,počty!$Y$6:$FA$100,54,0)</f>
        <v>#N/A</v>
      </c>
      <c r="N98" s="82" t="e">
        <f>VLOOKUP(A98,počty!$Y$6:$FA$100,55,0)</f>
        <v>#N/A</v>
      </c>
      <c r="O98" s="92" t="e">
        <f>VLOOKUP(A98,počty!$Y$6:$FA$100,56,0)</f>
        <v>#N/A</v>
      </c>
      <c r="P98" s="497" t="e">
        <f>VLOOKUP(A98,počty!$Y$6:$FA$100,67,0)</f>
        <v>#N/A</v>
      </c>
      <c r="Q98" s="126" t="e">
        <f>VLOOKUP(A98,počty!$Y$6:$FA$100,70,0)</f>
        <v>#N/A</v>
      </c>
    </row>
    <row r="99" spans="1:17" ht="13.5" customHeight="1" thickBot="1">
      <c r="A99" s="514"/>
      <c r="B99" s="500"/>
      <c r="C99" s="122"/>
      <c r="D99" s="86" t="e">
        <f>VLOOKUP(A98,počty!$Y$6:$FA$100,16,0)</f>
        <v>#N/A</v>
      </c>
      <c r="E99" s="87" t="e">
        <f>VLOOKUP(A98,počty!$Y$6:$FA$100,17,0)</f>
        <v>#N/A</v>
      </c>
      <c r="F99" s="125" t="e">
        <f>VLOOKUP(A98,počty!$Y$6:$FA$100,57,0)</f>
        <v>#N/A</v>
      </c>
      <c r="G99" s="89" t="e">
        <f>VLOOKUP(A98,počty!$Y$6:$FA$100,58,0)</f>
        <v>#N/A</v>
      </c>
      <c r="H99" s="90" t="e">
        <f>VLOOKUP(A98,počty!$Y$6:$FA$100,59,0)</f>
        <v>#N/A</v>
      </c>
      <c r="I99" s="90" t="e">
        <f>VLOOKUP(A98,počty!$Y$6:$FA$100,60,0)</f>
        <v>#N/A</v>
      </c>
      <c r="J99" s="90" t="e">
        <f>VLOOKUP(A98,počty!$Y$6:$FA$100,61,0)</f>
        <v>#N/A</v>
      </c>
      <c r="K99" s="91" t="e">
        <f>VLOOKUP(A98,počty!$Y$6:$FA$100,62,0)</f>
        <v>#N/A</v>
      </c>
      <c r="L99" s="88" t="e">
        <f>VLOOKUP(A98,počty!$Y$6:$FA$100,63,0)</f>
        <v>#N/A</v>
      </c>
      <c r="M99" s="88" t="e">
        <f>VLOOKUP(A98,počty!$Y$6:$FA$100,64,0)</f>
        <v>#N/A</v>
      </c>
      <c r="N99" s="88" t="e">
        <f>VLOOKUP(A98,počty!$Y$6:$FA$100,65,0)</f>
        <v>#N/A</v>
      </c>
      <c r="O99" s="93" t="e">
        <f>VLOOKUP(A98,počty!$Y$6:$FA$100,66,0)</f>
        <v>#N/A</v>
      </c>
      <c r="P99" s="498"/>
      <c r="Q99" s="127" t="e">
        <f>VLOOKUP(A98,počty!$Y$6:$FA$100,69,0)</f>
        <v>#N/A</v>
      </c>
    </row>
    <row r="100" spans="1:17" ht="13.5" customHeight="1">
      <c r="A100" s="513">
        <v>45</v>
      </c>
      <c r="B100" s="499" t="e">
        <f>VLOOKUP(A100,počty!$Y$6:$FA$100,68,0)</f>
        <v>#N/A</v>
      </c>
      <c r="C100" s="121" t="e">
        <f>VLOOKUP(A100,počty!$Y$6:$FA$100,46,0)</f>
        <v>#N/A</v>
      </c>
      <c r="D100" s="80" t="e">
        <f>VLOOKUP(A100,počty!$Y$6:$FA$100,15,0)</f>
        <v>#N/A</v>
      </c>
      <c r="E100" s="81" t="e">
        <f>VLOOKUP(A100,počty!$Y$6:$FA$100,18,0)</f>
        <v>#N/A</v>
      </c>
      <c r="F100" s="124" t="e">
        <f>VLOOKUP(A100,počty!$Y$6:$FA$100,47,0)</f>
        <v>#N/A</v>
      </c>
      <c r="G100" s="83" t="e">
        <f>VLOOKUP(A100,počty!$Y$6:$FA$100,48,0)</f>
        <v>#N/A</v>
      </c>
      <c r="H100" s="84" t="e">
        <f>VLOOKUP(A100,počty!$Y$6:$FA$100,49,0)</f>
        <v>#N/A</v>
      </c>
      <c r="I100" s="84" t="e">
        <f>VLOOKUP(A100,počty!$Y$6:$FA$100,50,0)</f>
        <v>#N/A</v>
      </c>
      <c r="J100" s="84" t="e">
        <f>VLOOKUP(A100,počty!$Y$6:$FA$100,51,0)</f>
        <v>#N/A</v>
      </c>
      <c r="K100" s="85" t="e">
        <f>VLOOKUP(A100,počty!$Y$6:$FA$100,52,0)</f>
        <v>#N/A</v>
      </c>
      <c r="L100" s="82" t="e">
        <f>VLOOKUP(A100,počty!$Y$6:$FA$100,53,0)</f>
        <v>#N/A</v>
      </c>
      <c r="M100" s="82" t="e">
        <f>VLOOKUP(A100,počty!$Y$6:$FA$100,54,0)</f>
        <v>#N/A</v>
      </c>
      <c r="N100" s="82" t="e">
        <f>VLOOKUP(A100,počty!$Y$6:$FA$100,55,0)</f>
        <v>#N/A</v>
      </c>
      <c r="O100" s="92" t="e">
        <f>VLOOKUP(A100,počty!$Y$6:$FA$100,56,0)</f>
        <v>#N/A</v>
      </c>
      <c r="P100" s="497" t="e">
        <f>VLOOKUP(A100,počty!$Y$6:$FA$100,67,0)</f>
        <v>#N/A</v>
      </c>
      <c r="Q100" s="126" t="e">
        <f>VLOOKUP(A100,počty!$Y$6:$FA$100,70,0)</f>
        <v>#N/A</v>
      </c>
    </row>
    <row r="101" spans="1:17" ht="13.5" customHeight="1" thickBot="1">
      <c r="A101" s="514"/>
      <c r="B101" s="500"/>
      <c r="C101" s="122"/>
      <c r="D101" s="86" t="e">
        <f>VLOOKUP(A100,počty!$Y$6:$FA$100,16,0)</f>
        <v>#N/A</v>
      </c>
      <c r="E101" s="87" t="e">
        <f>VLOOKUP(A100,počty!$Y$6:$FA$100,17,0)</f>
        <v>#N/A</v>
      </c>
      <c r="F101" s="125" t="e">
        <f>VLOOKUP(A100,počty!$Y$6:$FA$100,57,0)</f>
        <v>#N/A</v>
      </c>
      <c r="G101" s="89" t="e">
        <f>VLOOKUP(A100,počty!$Y$6:$FA$100,58,0)</f>
        <v>#N/A</v>
      </c>
      <c r="H101" s="90" t="e">
        <f>VLOOKUP(A100,počty!$Y$6:$FA$100,59,0)</f>
        <v>#N/A</v>
      </c>
      <c r="I101" s="90" t="e">
        <f>VLOOKUP(A100,počty!$Y$6:$FA$100,60,0)</f>
        <v>#N/A</v>
      </c>
      <c r="J101" s="90" t="e">
        <f>VLOOKUP(A100,počty!$Y$6:$FA$100,61,0)</f>
        <v>#N/A</v>
      </c>
      <c r="K101" s="91" t="e">
        <f>VLOOKUP(A100,počty!$Y$6:$FA$100,62,0)</f>
        <v>#N/A</v>
      </c>
      <c r="L101" s="88" t="e">
        <f>VLOOKUP(A100,počty!$Y$6:$FA$100,63,0)</f>
        <v>#N/A</v>
      </c>
      <c r="M101" s="88" t="e">
        <f>VLOOKUP(A100,počty!$Y$6:$FA$100,64,0)</f>
        <v>#N/A</v>
      </c>
      <c r="N101" s="88" t="e">
        <f>VLOOKUP(A100,počty!$Y$6:$FA$100,65,0)</f>
        <v>#N/A</v>
      </c>
      <c r="O101" s="93" t="e">
        <f>VLOOKUP(A100,počty!$Y$6:$FA$100,66,0)</f>
        <v>#N/A</v>
      </c>
      <c r="P101" s="498"/>
      <c r="Q101" s="127" t="e">
        <f>VLOOKUP(A100,počty!$Y$6:$FA$100,69,0)</f>
        <v>#N/A</v>
      </c>
    </row>
    <row r="102" spans="1:17" ht="13.5" customHeight="1">
      <c r="A102" s="513">
        <v>46</v>
      </c>
      <c r="B102" s="499" t="e">
        <f>VLOOKUP(A102,počty!$Y$6:$FA$100,68,0)</f>
        <v>#N/A</v>
      </c>
      <c r="C102" s="121" t="e">
        <f>VLOOKUP(A102,počty!$Y$6:$FA$100,46,0)</f>
        <v>#N/A</v>
      </c>
      <c r="D102" s="80" t="e">
        <f>VLOOKUP(A102,počty!$Y$6:$FA$100,15,0)</f>
        <v>#N/A</v>
      </c>
      <c r="E102" s="81" t="e">
        <f>VLOOKUP(A102,počty!$Y$6:$FA$100,18,0)</f>
        <v>#N/A</v>
      </c>
      <c r="F102" s="124" t="e">
        <f>VLOOKUP(A102,počty!$Y$6:$FA$100,47,0)</f>
        <v>#N/A</v>
      </c>
      <c r="G102" s="83" t="e">
        <f>VLOOKUP(A102,počty!$Y$6:$FA$100,48,0)</f>
        <v>#N/A</v>
      </c>
      <c r="H102" s="84" t="e">
        <f>VLOOKUP(A102,počty!$Y$6:$FA$100,49,0)</f>
        <v>#N/A</v>
      </c>
      <c r="I102" s="84" t="e">
        <f>VLOOKUP(A102,počty!$Y$6:$FA$100,50,0)</f>
        <v>#N/A</v>
      </c>
      <c r="J102" s="84" t="e">
        <f>VLOOKUP(A102,počty!$Y$6:$FA$100,51,0)</f>
        <v>#N/A</v>
      </c>
      <c r="K102" s="85" t="e">
        <f>VLOOKUP(A102,počty!$Y$6:$FA$100,52,0)</f>
        <v>#N/A</v>
      </c>
      <c r="L102" s="82" t="e">
        <f>VLOOKUP(A102,počty!$Y$6:$FA$100,53,0)</f>
        <v>#N/A</v>
      </c>
      <c r="M102" s="82" t="e">
        <f>VLOOKUP(A102,počty!$Y$6:$FA$100,54,0)</f>
        <v>#N/A</v>
      </c>
      <c r="N102" s="82" t="e">
        <f>VLOOKUP(A102,počty!$Y$6:$FA$100,55,0)</f>
        <v>#N/A</v>
      </c>
      <c r="O102" s="92" t="e">
        <f>VLOOKUP(A102,počty!$Y$6:$FA$100,56,0)</f>
        <v>#N/A</v>
      </c>
      <c r="P102" s="497" t="e">
        <f>VLOOKUP(A102,počty!$Y$6:$FA$100,67,0)</f>
        <v>#N/A</v>
      </c>
      <c r="Q102" s="126" t="e">
        <f>VLOOKUP(A102,počty!$Y$6:$FA$100,70,0)</f>
        <v>#N/A</v>
      </c>
    </row>
    <row r="103" spans="1:17" ht="13.5" customHeight="1" thickBot="1">
      <c r="A103" s="514"/>
      <c r="B103" s="500"/>
      <c r="C103" s="122"/>
      <c r="D103" s="86" t="e">
        <f>VLOOKUP(A102,počty!$Y$6:$FA$100,16,0)</f>
        <v>#N/A</v>
      </c>
      <c r="E103" s="87" t="e">
        <f>VLOOKUP(A102,počty!$Y$6:$FA$100,17,0)</f>
        <v>#N/A</v>
      </c>
      <c r="F103" s="125" t="e">
        <f>VLOOKUP(A102,počty!$Y$6:$FA$100,57,0)</f>
        <v>#N/A</v>
      </c>
      <c r="G103" s="89" t="e">
        <f>VLOOKUP(A102,počty!$Y$6:$FA$100,58,0)</f>
        <v>#N/A</v>
      </c>
      <c r="H103" s="90" t="e">
        <f>VLOOKUP(A102,počty!$Y$6:$FA$100,59,0)</f>
        <v>#N/A</v>
      </c>
      <c r="I103" s="90" t="e">
        <f>VLOOKUP(A102,počty!$Y$6:$FA$100,60,0)</f>
        <v>#N/A</v>
      </c>
      <c r="J103" s="90" t="e">
        <f>VLOOKUP(A102,počty!$Y$6:$FA$100,61,0)</f>
        <v>#N/A</v>
      </c>
      <c r="K103" s="91" t="e">
        <f>VLOOKUP(A102,počty!$Y$6:$FA$100,62,0)</f>
        <v>#N/A</v>
      </c>
      <c r="L103" s="88" t="e">
        <f>VLOOKUP(A102,počty!$Y$6:$FA$100,63,0)</f>
        <v>#N/A</v>
      </c>
      <c r="M103" s="88" t="e">
        <f>VLOOKUP(A102,počty!$Y$6:$FA$100,64,0)</f>
        <v>#N/A</v>
      </c>
      <c r="N103" s="88" t="e">
        <f>VLOOKUP(A102,počty!$Y$6:$FA$100,65,0)</f>
        <v>#N/A</v>
      </c>
      <c r="O103" s="93" t="e">
        <f>VLOOKUP(A102,počty!$Y$6:$FA$100,66,0)</f>
        <v>#N/A</v>
      </c>
      <c r="P103" s="498"/>
      <c r="Q103" s="127" t="e">
        <f>VLOOKUP(A102,počty!$Y$6:$FA$100,69,0)</f>
        <v>#N/A</v>
      </c>
    </row>
    <row r="104" spans="1:17" ht="13.5" customHeight="1">
      <c r="A104" s="513">
        <v>47</v>
      </c>
      <c r="B104" s="499" t="e">
        <f>VLOOKUP(A104,počty!$Y$6:$FA$100,68,0)</f>
        <v>#N/A</v>
      </c>
      <c r="C104" s="121" t="e">
        <f>VLOOKUP(A104,počty!$Y$6:$FA$100,46,0)</f>
        <v>#N/A</v>
      </c>
      <c r="D104" s="80" t="e">
        <f>VLOOKUP(A104,počty!$Y$6:$FA$100,15,0)</f>
        <v>#N/A</v>
      </c>
      <c r="E104" s="81" t="e">
        <f>VLOOKUP(A104,počty!$Y$6:$FA$100,18,0)</f>
        <v>#N/A</v>
      </c>
      <c r="F104" s="124" t="e">
        <f>VLOOKUP(A104,počty!$Y$6:$FA$100,47,0)</f>
        <v>#N/A</v>
      </c>
      <c r="G104" s="83" t="e">
        <f>VLOOKUP(A104,počty!$Y$6:$FA$100,48,0)</f>
        <v>#N/A</v>
      </c>
      <c r="H104" s="84" t="e">
        <f>VLOOKUP(A104,počty!$Y$6:$FA$100,49,0)</f>
        <v>#N/A</v>
      </c>
      <c r="I104" s="84" t="e">
        <f>VLOOKUP(A104,počty!$Y$6:$FA$100,50,0)</f>
        <v>#N/A</v>
      </c>
      <c r="J104" s="84" t="e">
        <f>VLOOKUP(A104,počty!$Y$6:$FA$100,51,0)</f>
        <v>#N/A</v>
      </c>
      <c r="K104" s="85" t="e">
        <f>VLOOKUP(A104,počty!$Y$6:$FA$100,52,0)</f>
        <v>#N/A</v>
      </c>
      <c r="L104" s="82" t="e">
        <f>VLOOKUP(A104,počty!$Y$6:$FA$100,53,0)</f>
        <v>#N/A</v>
      </c>
      <c r="M104" s="82" t="e">
        <f>VLOOKUP(A104,počty!$Y$6:$FA$100,54,0)</f>
        <v>#N/A</v>
      </c>
      <c r="N104" s="82" t="e">
        <f>VLOOKUP(A104,počty!$Y$6:$FA$100,55,0)</f>
        <v>#N/A</v>
      </c>
      <c r="O104" s="92" t="e">
        <f>VLOOKUP(A104,počty!$Y$6:$FA$100,56,0)</f>
        <v>#N/A</v>
      </c>
      <c r="P104" s="497" t="e">
        <f>VLOOKUP(A104,počty!$Y$6:$FA$100,67,0)</f>
        <v>#N/A</v>
      </c>
      <c r="Q104" s="126" t="e">
        <f>VLOOKUP(A104,počty!$Y$6:$FA$100,70,0)</f>
        <v>#N/A</v>
      </c>
    </row>
    <row r="105" spans="1:17" ht="13.5" customHeight="1" thickBot="1">
      <c r="A105" s="514"/>
      <c r="B105" s="500"/>
      <c r="C105" s="122"/>
      <c r="D105" s="86" t="e">
        <f>VLOOKUP(A104,počty!$Y$6:$FA$100,16,0)</f>
        <v>#N/A</v>
      </c>
      <c r="E105" s="87" t="e">
        <f>VLOOKUP(A104,počty!$Y$6:$FA$100,17,0)</f>
        <v>#N/A</v>
      </c>
      <c r="F105" s="125" t="e">
        <f>VLOOKUP(A104,počty!$Y$6:$FA$100,57,0)</f>
        <v>#N/A</v>
      </c>
      <c r="G105" s="89" t="e">
        <f>VLOOKUP(A104,počty!$Y$6:$FA$100,58,0)</f>
        <v>#N/A</v>
      </c>
      <c r="H105" s="90" t="e">
        <f>VLOOKUP(A104,počty!$Y$6:$FA$100,59,0)</f>
        <v>#N/A</v>
      </c>
      <c r="I105" s="90" t="e">
        <f>VLOOKUP(A104,počty!$Y$6:$FA$100,60,0)</f>
        <v>#N/A</v>
      </c>
      <c r="J105" s="90" t="e">
        <f>VLOOKUP(A104,počty!$Y$6:$FA$100,61,0)</f>
        <v>#N/A</v>
      </c>
      <c r="K105" s="91" t="e">
        <f>VLOOKUP(A104,počty!$Y$6:$FA$100,62,0)</f>
        <v>#N/A</v>
      </c>
      <c r="L105" s="88" t="e">
        <f>VLOOKUP(A104,počty!$Y$6:$FA$100,63,0)</f>
        <v>#N/A</v>
      </c>
      <c r="M105" s="88" t="e">
        <f>VLOOKUP(A104,počty!$Y$6:$FA$100,64,0)</f>
        <v>#N/A</v>
      </c>
      <c r="N105" s="88" t="e">
        <f>VLOOKUP(A104,počty!$Y$6:$FA$100,65,0)</f>
        <v>#N/A</v>
      </c>
      <c r="O105" s="93" t="e">
        <f>VLOOKUP(A104,počty!$Y$6:$FA$100,66,0)</f>
        <v>#N/A</v>
      </c>
      <c r="P105" s="498"/>
      <c r="Q105" s="127" t="e">
        <f>VLOOKUP(A104,počty!$Y$6:$FA$100,69,0)</f>
        <v>#N/A</v>
      </c>
    </row>
    <row r="106" spans="1:17" ht="13.5" customHeight="1">
      <c r="A106" s="513">
        <v>48</v>
      </c>
      <c r="B106" s="499" t="e">
        <f>VLOOKUP(A106,počty!$Y$6:$FA$100,68,0)</f>
        <v>#N/A</v>
      </c>
      <c r="C106" s="121" t="e">
        <f>VLOOKUP(A106,počty!$Y$6:$FA$100,46,0)</f>
        <v>#N/A</v>
      </c>
      <c r="D106" s="80" t="e">
        <f>VLOOKUP(A106,počty!$Y$6:$FA$100,15,0)</f>
        <v>#N/A</v>
      </c>
      <c r="E106" s="81" t="e">
        <f>VLOOKUP(A106,počty!$Y$6:$FA$100,18,0)</f>
        <v>#N/A</v>
      </c>
      <c r="F106" s="124" t="e">
        <f>VLOOKUP(A106,počty!$Y$6:$FA$100,47,0)</f>
        <v>#N/A</v>
      </c>
      <c r="G106" s="83" t="e">
        <f>VLOOKUP(A106,počty!$Y$6:$FA$100,48,0)</f>
        <v>#N/A</v>
      </c>
      <c r="H106" s="84" t="e">
        <f>VLOOKUP(A106,počty!$Y$6:$FA$100,49,0)</f>
        <v>#N/A</v>
      </c>
      <c r="I106" s="84" t="e">
        <f>VLOOKUP(A106,počty!$Y$6:$FA$100,50,0)</f>
        <v>#N/A</v>
      </c>
      <c r="J106" s="84" t="e">
        <f>VLOOKUP(A106,počty!$Y$6:$FA$100,51,0)</f>
        <v>#N/A</v>
      </c>
      <c r="K106" s="85" t="e">
        <f>VLOOKUP(A106,počty!$Y$6:$FA$100,52,0)</f>
        <v>#N/A</v>
      </c>
      <c r="L106" s="82" t="e">
        <f>VLOOKUP(A106,počty!$Y$6:$FA$100,53,0)</f>
        <v>#N/A</v>
      </c>
      <c r="M106" s="82" t="e">
        <f>VLOOKUP(A106,počty!$Y$6:$FA$100,54,0)</f>
        <v>#N/A</v>
      </c>
      <c r="N106" s="82" t="e">
        <f>VLOOKUP(A106,počty!$Y$6:$FA$100,55,0)</f>
        <v>#N/A</v>
      </c>
      <c r="O106" s="92" t="e">
        <f>VLOOKUP(A106,počty!$Y$6:$FA$100,56,0)</f>
        <v>#N/A</v>
      </c>
      <c r="P106" s="497" t="e">
        <f>VLOOKUP(A106,počty!$Y$6:$FA$100,67,0)</f>
        <v>#N/A</v>
      </c>
      <c r="Q106" s="126" t="e">
        <f>VLOOKUP(A106,počty!$Y$6:$FA$100,70,0)</f>
        <v>#N/A</v>
      </c>
    </row>
    <row r="107" spans="1:17" ht="13.5" customHeight="1" thickBot="1">
      <c r="A107" s="514"/>
      <c r="B107" s="500"/>
      <c r="C107" s="122"/>
      <c r="D107" s="86" t="e">
        <f>VLOOKUP(A106,počty!$Y$6:$FA$100,16,0)</f>
        <v>#N/A</v>
      </c>
      <c r="E107" s="87" t="e">
        <f>VLOOKUP(A106,počty!$Y$6:$FA$100,17,0)</f>
        <v>#N/A</v>
      </c>
      <c r="F107" s="125" t="e">
        <f>VLOOKUP(A106,počty!$Y$6:$FA$100,57,0)</f>
        <v>#N/A</v>
      </c>
      <c r="G107" s="89" t="e">
        <f>VLOOKUP(A106,počty!$Y$6:$FA$100,58,0)</f>
        <v>#N/A</v>
      </c>
      <c r="H107" s="90" t="e">
        <f>VLOOKUP(A106,počty!$Y$6:$FA$100,59,0)</f>
        <v>#N/A</v>
      </c>
      <c r="I107" s="90" t="e">
        <f>VLOOKUP(A106,počty!$Y$6:$FA$100,60,0)</f>
        <v>#N/A</v>
      </c>
      <c r="J107" s="90" t="e">
        <f>VLOOKUP(A106,počty!$Y$6:$FA$100,61,0)</f>
        <v>#N/A</v>
      </c>
      <c r="K107" s="91" t="e">
        <f>VLOOKUP(A106,počty!$Y$6:$FA$100,62,0)</f>
        <v>#N/A</v>
      </c>
      <c r="L107" s="88" t="e">
        <f>VLOOKUP(A106,počty!$Y$6:$FA$100,63,0)</f>
        <v>#N/A</v>
      </c>
      <c r="M107" s="88" t="e">
        <f>VLOOKUP(A106,počty!$Y$6:$FA$100,64,0)</f>
        <v>#N/A</v>
      </c>
      <c r="N107" s="88" t="e">
        <f>VLOOKUP(A106,počty!$Y$6:$FA$100,65,0)</f>
        <v>#N/A</v>
      </c>
      <c r="O107" s="93" t="e">
        <f>VLOOKUP(A106,počty!$Y$6:$FA$100,66,0)</f>
        <v>#N/A</v>
      </c>
      <c r="P107" s="498"/>
      <c r="Q107" s="127" t="e">
        <f>VLOOKUP(A106,počty!$Y$6:$FA$100,69,0)</f>
        <v>#N/A</v>
      </c>
    </row>
    <row r="108" spans="1:17" ht="13.5" customHeight="1">
      <c r="A108" s="513">
        <v>49</v>
      </c>
      <c r="B108" s="499" t="e">
        <f>VLOOKUP(A108,počty!$Y$6:$FA$100,68,0)</f>
        <v>#N/A</v>
      </c>
      <c r="C108" s="121" t="e">
        <f>VLOOKUP(A108,počty!$Y$6:$FA$100,46,0)</f>
        <v>#N/A</v>
      </c>
      <c r="D108" s="80" t="e">
        <f>VLOOKUP(A108,počty!$Y$6:$FA$100,15,0)</f>
        <v>#N/A</v>
      </c>
      <c r="E108" s="81" t="e">
        <f>VLOOKUP(A108,počty!$Y$6:$FA$100,18,0)</f>
        <v>#N/A</v>
      </c>
      <c r="F108" s="124" t="e">
        <f>VLOOKUP(A108,počty!$Y$6:$FA$100,47,0)</f>
        <v>#N/A</v>
      </c>
      <c r="G108" s="83" t="e">
        <f>VLOOKUP(A108,počty!$Y$6:$FA$100,48,0)</f>
        <v>#N/A</v>
      </c>
      <c r="H108" s="84" t="e">
        <f>VLOOKUP(A108,počty!$Y$6:$FA$100,49,0)</f>
        <v>#N/A</v>
      </c>
      <c r="I108" s="84" t="e">
        <f>VLOOKUP(A108,počty!$Y$6:$FA$100,50,0)</f>
        <v>#N/A</v>
      </c>
      <c r="J108" s="84" t="e">
        <f>VLOOKUP(A108,počty!$Y$6:$FA$100,51,0)</f>
        <v>#N/A</v>
      </c>
      <c r="K108" s="85" t="e">
        <f>VLOOKUP(A108,počty!$Y$6:$FA$100,52,0)</f>
        <v>#N/A</v>
      </c>
      <c r="L108" s="82" t="e">
        <f>VLOOKUP(A108,počty!$Y$6:$FA$100,53,0)</f>
        <v>#N/A</v>
      </c>
      <c r="M108" s="82" t="e">
        <f>VLOOKUP(A108,počty!$Y$6:$FA$100,54,0)</f>
        <v>#N/A</v>
      </c>
      <c r="N108" s="82" t="e">
        <f>VLOOKUP(A108,počty!$Y$6:$FA$100,55,0)</f>
        <v>#N/A</v>
      </c>
      <c r="O108" s="92" t="e">
        <f>VLOOKUP(A108,počty!$Y$6:$FA$100,56,0)</f>
        <v>#N/A</v>
      </c>
      <c r="P108" s="497" t="e">
        <f>VLOOKUP(A108,počty!$Y$6:$FA$100,67,0)</f>
        <v>#N/A</v>
      </c>
      <c r="Q108" s="126" t="e">
        <f>VLOOKUP(A108,počty!$Y$6:$FA$100,70,0)</f>
        <v>#N/A</v>
      </c>
    </row>
    <row r="109" spans="1:17" ht="13.5" customHeight="1" thickBot="1">
      <c r="A109" s="514"/>
      <c r="B109" s="500"/>
      <c r="C109" s="122"/>
      <c r="D109" s="86" t="e">
        <f>VLOOKUP(A108,počty!$Y$6:$FA$100,16,0)</f>
        <v>#N/A</v>
      </c>
      <c r="E109" s="87" t="e">
        <f>VLOOKUP(A108,počty!$Y$6:$FA$100,17,0)</f>
        <v>#N/A</v>
      </c>
      <c r="F109" s="125" t="e">
        <f>VLOOKUP(A108,počty!$Y$6:$FA$100,57,0)</f>
        <v>#N/A</v>
      </c>
      <c r="G109" s="89" t="e">
        <f>VLOOKUP(A108,počty!$Y$6:$FA$100,58,0)</f>
        <v>#N/A</v>
      </c>
      <c r="H109" s="90" t="e">
        <f>VLOOKUP(A108,počty!$Y$6:$FA$100,59,0)</f>
        <v>#N/A</v>
      </c>
      <c r="I109" s="90" t="e">
        <f>VLOOKUP(A108,počty!$Y$6:$FA$100,60,0)</f>
        <v>#N/A</v>
      </c>
      <c r="J109" s="90" t="e">
        <f>VLOOKUP(A108,počty!$Y$6:$FA$100,61,0)</f>
        <v>#N/A</v>
      </c>
      <c r="K109" s="91" t="e">
        <f>VLOOKUP(A108,počty!$Y$6:$FA$100,62,0)</f>
        <v>#N/A</v>
      </c>
      <c r="L109" s="88" t="e">
        <f>VLOOKUP(A108,počty!$Y$6:$FA$100,63,0)</f>
        <v>#N/A</v>
      </c>
      <c r="M109" s="88" t="e">
        <f>VLOOKUP(A108,počty!$Y$6:$FA$100,64,0)</f>
        <v>#N/A</v>
      </c>
      <c r="N109" s="88" t="e">
        <f>VLOOKUP(A108,počty!$Y$6:$FA$100,65,0)</f>
        <v>#N/A</v>
      </c>
      <c r="O109" s="93" t="e">
        <f>VLOOKUP(A108,počty!$Y$6:$FA$100,66,0)</f>
        <v>#N/A</v>
      </c>
      <c r="P109" s="498"/>
      <c r="Q109" s="127" t="e">
        <f>VLOOKUP(A108,počty!$Y$6:$FA$100,69,0)</f>
        <v>#N/A</v>
      </c>
    </row>
    <row r="110" spans="1:17" ht="13.5" customHeight="1">
      <c r="A110" s="513">
        <v>50</v>
      </c>
      <c r="B110" s="499" t="e">
        <f>VLOOKUP(A110,počty!$Y$6:$FA$100,68,0)</f>
        <v>#N/A</v>
      </c>
      <c r="C110" s="121" t="e">
        <f>VLOOKUP(A110,počty!$Y$6:$FA$100,46,0)</f>
        <v>#N/A</v>
      </c>
      <c r="D110" s="80" t="e">
        <f>VLOOKUP(A110,počty!$Y$6:$FA$100,15,0)</f>
        <v>#N/A</v>
      </c>
      <c r="E110" s="81" t="e">
        <f>VLOOKUP(A110,počty!$Y$6:$FA$100,18,0)</f>
        <v>#N/A</v>
      </c>
      <c r="F110" s="124" t="e">
        <f>VLOOKUP(A110,počty!$Y$6:$FA$100,47,0)</f>
        <v>#N/A</v>
      </c>
      <c r="G110" s="83" t="e">
        <f>VLOOKUP(A110,počty!$Y$6:$FA$100,48,0)</f>
        <v>#N/A</v>
      </c>
      <c r="H110" s="84" t="e">
        <f>VLOOKUP(A110,počty!$Y$6:$FA$100,49,0)</f>
        <v>#N/A</v>
      </c>
      <c r="I110" s="84" t="e">
        <f>VLOOKUP(A110,počty!$Y$6:$FA$100,50,0)</f>
        <v>#N/A</v>
      </c>
      <c r="J110" s="84" t="e">
        <f>VLOOKUP(A110,počty!$Y$6:$FA$100,51,0)</f>
        <v>#N/A</v>
      </c>
      <c r="K110" s="85" t="e">
        <f>VLOOKUP(A110,počty!$Y$6:$FA$100,52,0)</f>
        <v>#N/A</v>
      </c>
      <c r="L110" s="82" t="e">
        <f>VLOOKUP(A110,počty!$Y$6:$FA$100,53,0)</f>
        <v>#N/A</v>
      </c>
      <c r="M110" s="82" t="e">
        <f>VLOOKUP(A110,počty!$Y$6:$FA$100,54,0)</f>
        <v>#N/A</v>
      </c>
      <c r="N110" s="82" t="e">
        <f>VLOOKUP(A110,počty!$Y$6:$FA$100,55,0)</f>
        <v>#N/A</v>
      </c>
      <c r="O110" s="92" t="e">
        <f>VLOOKUP(A110,počty!$Y$6:$FA$100,56,0)</f>
        <v>#N/A</v>
      </c>
      <c r="P110" s="497" t="e">
        <f>VLOOKUP(A110,počty!$Y$6:$FA$100,67,0)</f>
        <v>#N/A</v>
      </c>
      <c r="Q110" s="126" t="e">
        <f>VLOOKUP(A110,počty!$Y$6:$FA$100,70,0)</f>
        <v>#N/A</v>
      </c>
    </row>
    <row r="111" spans="1:17" ht="13.5" customHeight="1" thickBot="1">
      <c r="A111" s="514"/>
      <c r="B111" s="500"/>
      <c r="C111" s="122"/>
      <c r="D111" s="86" t="e">
        <f>VLOOKUP(A110,počty!$Y$6:$FA$100,16,0)</f>
        <v>#N/A</v>
      </c>
      <c r="E111" s="87" t="e">
        <f>VLOOKUP(A110,počty!$Y$6:$FA$100,17,0)</f>
        <v>#N/A</v>
      </c>
      <c r="F111" s="125" t="e">
        <f>VLOOKUP(A110,počty!$Y$6:$FA$100,57,0)</f>
        <v>#N/A</v>
      </c>
      <c r="G111" s="89" t="e">
        <f>VLOOKUP(A110,počty!$Y$6:$FA$100,58,0)</f>
        <v>#N/A</v>
      </c>
      <c r="H111" s="90" t="e">
        <f>VLOOKUP(A110,počty!$Y$6:$FA$100,59,0)</f>
        <v>#N/A</v>
      </c>
      <c r="I111" s="90" t="e">
        <f>VLOOKUP(A110,počty!$Y$6:$FA$100,60,0)</f>
        <v>#N/A</v>
      </c>
      <c r="J111" s="90" t="e">
        <f>VLOOKUP(A110,počty!$Y$6:$FA$100,61,0)</f>
        <v>#N/A</v>
      </c>
      <c r="K111" s="91" t="e">
        <f>VLOOKUP(A110,počty!$Y$6:$FA$100,62,0)</f>
        <v>#N/A</v>
      </c>
      <c r="L111" s="88" t="e">
        <f>VLOOKUP(A110,počty!$Y$6:$FA$100,63,0)</f>
        <v>#N/A</v>
      </c>
      <c r="M111" s="88" t="e">
        <f>VLOOKUP(A110,počty!$Y$6:$FA$100,64,0)</f>
        <v>#N/A</v>
      </c>
      <c r="N111" s="88" t="e">
        <f>VLOOKUP(A110,počty!$Y$6:$FA$100,65,0)</f>
        <v>#N/A</v>
      </c>
      <c r="O111" s="93" t="e">
        <f>VLOOKUP(A110,počty!$Y$6:$FA$100,66,0)</f>
        <v>#N/A</v>
      </c>
      <c r="P111" s="498"/>
      <c r="Q111" s="127" t="e">
        <f>VLOOKUP(A110,počty!$Y$6:$FA$100,69,0)</f>
        <v>#N/A</v>
      </c>
    </row>
    <row r="112" spans="1:17" ht="13.5" customHeight="1">
      <c r="A112" s="513">
        <v>51</v>
      </c>
      <c r="B112" s="499" t="e">
        <f>VLOOKUP(A112,počty!$Y$6:$FA$100,68,0)</f>
        <v>#N/A</v>
      </c>
      <c r="C112" s="121" t="e">
        <f>VLOOKUP(A112,počty!$Y$6:$FA$100,46,0)</f>
        <v>#N/A</v>
      </c>
      <c r="D112" s="80" t="e">
        <f>VLOOKUP(A112,počty!$Y$6:$FA$100,15,0)</f>
        <v>#N/A</v>
      </c>
      <c r="E112" s="81" t="e">
        <f>VLOOKUP(A112,počty!$Y$6:$FA$100,18,0)</f>
        <v>#N/A</v>
      </c>
      <c r="F112" s="124" t="e">
        <f>VLOOKUP(A112,počty!$Y$6:$FA$100,47,0)</f>
        <v>#N/A</v>
      </c>
      <c r="G112" s="83" t="e">
        <f>VLOOKUP(A112,počty!$Y$6:$FA$100,48,0)</f>
        <v>#N/A</v>
      </c>
      <c r="H112" s="84" t="e">
        <f>VLOOKUP(A112,počty!$Y$6:$FA$100,49,0)</f>
        <v>#N/A</v>
      </c>
      <c r="I112" s="84" t="e">
        <f>VLOOKUP(A112,počty!$Y$6:$FA$100,50,0)</f>
        <v>#N/A</v>
      </c>
      <c r="J112" s="84" t="e">
        <f>VLOOKUP(A112,počty!$Y$6:$FA$100,51,0)</f>
        <v>#N/A</v>
      </c>
      <c r="K112" s="85" t="e">
        <f>VLOOKUP(A112,počty!$Y$6:$FA$100,52,0)</f>
        <v>#N/A</v>
      </c>
      <c r="L112" s="82" t="e">
        <f>VLOOKUP(A112,počty!$Y$6:$FA$100,53,0)</f>
        <v>#N/A</v>
      </c>
      <c r="M112" s="82" t="e">
        <f>VLOOKUP(A112,počty!$Y$6:$FA$100,54,0)</f>
        <v>#N/A</v>
      </c>
      <c r="N112" s="82" t="e">
        <f>VLOOKUP(A112,počty!$Y$6:$FA$100,55,0)</f>
        <v>#N/A</v>
      </c>
      <c r="O112" s="92" t="e">
        <f>VLOOKUP(A112,počty!$Y$6:$FA$100,56,0)</f>
        <v>#N/A</v>
      </c>
      <c r="P112" s="497" t="e">
        <f>VLOOKUP(A112,počty!$Y$6:$FA$100,67,0)</f>
        <v>#N/A</v>
      </c>
      <c r="Q112" s="126" t="e">
        <f>VLOOKUP(A112,počty!$Y$6:$FA$100,70,0)</f>
        <v>#N/A</v>
      </c>
    </row>
    <row r="113" spans="1:17" ht="13.5" customHeight="1" thickBot="1">
      <c r="A113" s="514"/>
      <c r="B113" s="500"/>
      <c r="C113" s="122"/>
      <c r="D113" s="86" t="e">
        <f>VLOOKUP(A112,počty!$Y$6:$FA$100,16,0)</f>
        <v>#N/A</v>
      </c>
      <c r="E113" s="87" t="e">
        <f>VLOOKUP(A112,počty!$Y$6:$FA$100,17,0)</f>
        <v>#N/A</v>
      </c>
      <c r="F113" s="125" t="e">
        <f>VLOOKUP(A112,počty!$Y$6:$FA$100,57,0)</f>
        <v>#N/A</v>
      </c>
      <c r="G113" s="89" t="e">
        <f>VLOOKUP(A112,počty!$Y$6:$FA$100,58,0)</f>
        <v>#N/A</v>
      </c>
      <c r="H113" s="90" t="e">
        <f>VLOOKUP(A112,počty!$Y$6:$FA$100,59,0)</f>
        <v>#N/A</v>
      </c>
      <c r="I113" s="90" t="e">
        <f>VLOOKUP(A112,počty!$Y$6:$FA$100,60,0)</f>
        <v>#N/A</v>
      </c>
      <c r="J113" s="90" t="e">
        <f>VLOOKUP(A112,počty!$Y$6:$FA$100,61,0)</f>
        <v>#N/A</v>
      </c>
      <c r="K113" s="91" t="e">
        <f>VLOOKUP(A112,počty!$Y$6:$FA$100,62,0)</f>
        <v>#N/A</v>
      </c>
      <c r="L113" s="88" t="e">
        <f>VLOOKUP(A112,počty!$Y$6:$FA$100,63,0)</f>
        <v>#N/A</v>
      </c>
      <c r="M113" s="88" t="e">
        <f>VLOOKUP(A112,počty!$Y$6:$FA$100,64,0)</f>
        <v>#N/A</v>
      </c>
      <c r="N113" s="88" t="e">
        <f>VLOOKUP(A112,počty!$Y$6:$FA$100,65,0)</f>
        <v>#N/A</v>
      </c>
      <c r="O113" s="93" t="e">
        <f>VLOOKUP(A112,počty!$Y$6:$FA$100,66,0)</f>
        <v>#N/A</v>
      </c>
      <c r="P113" s="498"/>
      <c r="Q113" s="127" t="e">
        <f>VLOOKUP(A112,počty!$Y$6:$FA$100,69,0)</f>
        <v>#N/A</v>
      </c>
    </row>
    <row r="114" spans="1:17" ht="13.5" customHeight="1">
      <c r="A114" s="513">
        <v>52</v>
      </c>
      <c r="B114" s="499" t="e">
        <f>VLOOKUP(A114,počty!$Y$6:$FA$100,68,0)</f>
        <v>#N/A</v>
      </c>
      <c r="C114" s="121" t="e">
        <f>VLOOKUP(A114,počty!$Y$6:$FA$100,46,0)</f>
        <v>#N/A</v>
      </c>
      <c r="D114" s="80" t="e">
        <f>VLOOKUP(A114,počty!$Y$6:$FA$100,15,0)</f>
        <v>#N/A</v>
      </c>
      <c r="E114" s="81" t="e">
        <f>VLOOKUP(A114,počty!$Y$6:$FA$100,18,0)</f>
        <v>#N/A</v>
      </c>
      <c r="F114" s="124" t="e">
        <f>VLOOKUP(A114,počty!$Y$6:$FA$100,47,0)</f>
        <v>#N/A</v>
      </c>
      <c r="G114" s="83" t="e">
        <f>VLOOKUP(A114,počty!$Y$6:$FA$100,48,0)</f>
        <v>#N/A</v>
      </c>
      <c r="H114" s="84" t="e">
        <f>VLOOKUP(A114,počty!$Y$6:$FA$100,49,0)</f>
        <v>#N/A</v>
      </c>
      <c r="I114" s="84" t="e">
        <f>VLOOKUP(A114,počty!$Y$6:$FA$100,50,0)</f>
        <v>#N/A</v>
      </c>
      <c r="J114" s="84" t="e">
        <f>VLOOKUP(A114,počty!$Y$6:$FA$100,51,0)</f>
        <v>#N/A</v>
      </c>
      <c r="K114" s="85" t="e">
        <f>VLOOKUP(A114,počty!$Y$6:$FA$100,52,0)</f>
        <v>#N/A</v>
      </c>
      <c r="L114" s="82" t="e">
        <f>VLOOKUP(A114,počty!$Y$6:$FA$100,53,0)</f>
        <v>#N/A</v>
      </c>
      <c r="M114" s="82" t="e">
        <f>VLOOKUP(A114,počty!$Y$6:$FA$100,54,0)</f>
        <v>#N/A</v>
      </c>
      <c r="N114" s="82" t="e">
        <f>VLOOKUP(A114,počty!$Y$6:$FA$100,55,0)</f>
        <v>#N/A</v>
      </c>
      <c r="O114" s="92" t="e">
        <f>VLOOKUP(A114,počty!$Y$6:$FA$100,56,0)</f>
        <v>#N/A</v>
      </c>
      <c r="P114" s="497" t="e">
        <f>VLOOKUP(A114,počty!$Y$6:$FA$100,67,0)</f>
        <v>#N/A</v>
      </c>
      <c r="Q114" s="126" t="e">
        <f>VLOOKUP(A114,počty!$Y$6:$FA$100,70,0)</f>
        <v>#N/A</v>
      </c>
    </row>
    <row r="115" spans="1:17" ht="13.5" customHeight="1" thickBot="1">
      <c r="A115" s="514"/>
      <c r="B115" s="500"/>
      <c r="C115" s="122"/>
      <c r="D115" s="86" t="e">
        <f>VLOOKUP(A114,počty!$Y$6:$FA$100,16,0)</f>
        <v>#N/A</v>
      </c>
      <c r="E115" s="87" t="e">
        <f>VLOOKUP(A114,počty!$Y$6:$FA$100,17,0)</f>
        <v>#N/A</v>
      </c>
      <c r="F115" s="125" t="e">
        <f>VLOOKUP(A114,počty!$Y$6:$FA$100,57,0)</f>
        <v>#N/A</v>
      </c>
      <c r="G115" s="89" t="e">
        <f>VLOOKUP(A114,počty!$Y$6:$FA$100,58,0)</f>
        <v>#N/A</v>
      </c>
      <c r="H115" s="90" t="e">
        <f>VLOOKUP(A114,počty!$Y$6:$FA$100,59,0)</f>
        <v>#N/A</v>
      </c>
      <c r="I115" s="90" t="e">
        <f>VLOOKUP(A114,počty!$Y$6:$FA$100,60,0)</f>
        <v>#N/A</v>
      </c>
      <c r="J115" s="90" t="e">
        <f>VLOOKUP(A114,počty!$Y$6:$FA$100,61,0)</f>
        <v>#N/A</v>
      </c>
      <c r="K115" s="91" t="e">
        <f>VLOOKUP(A114,počty!$Y$6:$FA$100,62,0)</f>
        <v>#N/A</v>
      </c>
      <c r="L115" s="88" t="e">
        <f>VLOOKUP(A114,počty!$Y$6:$FA$100,63,0)</f>
        <v>#N/A</v>
      </c>
      <c r="M115" s="88" t="e">
        <f>VLOOKUP(A114,počty!$Y$6:$FA$100,64,0)</f>
        <v>#N/A</v>
      </c>
      <c r="N115" s="88" t="e">
        <f>VLOOKUP(A114,počty!$Y$6:$FA$100,65,0)</f>
        <v>#N/A</v>
      </c>
      <c r="O115" s="93" t="e">
        <f>VLOOKUP(A114,počty!$Y$6:$FA$100,66,0)</f>
        <v>#N/A</v>
      </c>
      <c r="P115" s="498"/>
      <c r="Q115" s="127" t="e">
        <f>VLOOKUP(A114,počty!$Y$6:$FA$100,69,0)</f>
        <v>#N/A</v>
      </c>
    </row>
    <row r="116" spans="1:17" ht="13.5" customHeight="1">
      <c r="A116" s="513">
        <v>53</v>
      </c>
      <c r="B116" s="499" t="e">
        <f>VLOOKUP(A116,počty!$Y$6:$FA$100,68,0)</f>
        <v>#N/A</v>
      </c>
      <c r="C116" s="121" t="e">
        <f>VLOOKUP(A116,počty!$Y$6:$FA$100,46,0)</f>
        <v>#N/A</v>
      </c>
      <c r="D116" s="80" t="e">
        <f>VLOOKUP(A116,počty!$Y$6:$FA$100,15,0)</f>
        <v>#N/A</v>
      </c>
      <c r="E116" s="81" t="e">
        <f>VLOOKUP(A116,počty!$Y$6:$FA$100,18,0)</f>
        <v>#N/A</v>
      </c>
      <c r="F116" s="124" t="e">
        <f>VLOOKUP(A116,počty!$Y$6:$FA$100,47,0)</f>
        <v>#N/A</v>
      </c>
      <c r="G116" s="83" t="e">
        <f>VLOOKUP(A116,počty!$Y$6:$FA$100,48,0)</f>
        <v>#N/A</v>
      </c>
      <c r="H116" s="84" t="e">
        <f>VLOOKUP(A116,počty!$Y$6:$FA$100,49,0)</f>
        <v>#N/A</v>
      </c>
      <c r="I116" s="84" t="e">
        <f>VLOOKUP(A116,počty!$Y$6:$FA$100,50,0)</f>
        <v>#N/A</v>
      </c>
      <c r="J116" s="84" t="e">
        <f>VLOOKUP(A116,počty!$Y$6:$FA$100,51,0)</f>
        <v>#N/A</v>
      </c>
      <c r="K116" s="85" t="e">
        <f>VLOOKUP(A116,počty!$Y$6:$FA$100,52,0)</f>
        <v>#N/A</v>
      </c>
      <c r="L116" s="82" t="e">
        <f>VLOOKUP(A116,počty!$Y$6:$FA$100,53,0)</f>
        <v>#N/A</v>
      </c>
      <c r="M116" s="82" t="e">
        <f>VLOOKUP(A116,počty!$Y$6:$FA$100,54,0)</f>
        <v>#N/A</v>
      </c>
      <c r="N116" s="82" t="e">
        <f>VLOOKUP(A116,počty!$Y$6:$FA$100,55,0)</f>
        <v>#N/A</v>
      </c>
      <c r="O116" s="92" t="e">
        <f>VLOOKUP(A116,počty!$Y$6:$FA$100,56,0)</f>
        <v>#N/A</v>
      </c>
      <c r="P116" s="497" t="e">
        <f>VLOOKUP(A116,počty!$Y$6:$FA$100,67,0)</f>
        <v>#N/A</v>
      </c>
      <c r="Q116" s="126" t="e">
        <f>VLOOKUP(A116,počty!$Y$6:$FA$100,70,0)</f>
        <v>#N/A</v>
      </c>
    </row>
    <row r="117" spans="1:17" ht="13.5" customHeight="1" thickBot="1">
      <c r="A117" s="514"/>
      <c r="B117" s="500"/>
      <c r="C117" s="122"/>
      <c r="D117" s="86" t="e">
        <f>VLOOKUP(A116,počty!$Y$6:$FA$100,16,0)</f>
        <v>#N/A</v>
      </c>
      <c r="E117" s="87" t="e">
        <f>VLOOKUP(A116,počty!$Y$6:$FA$100,17,0)</f>
        <v>#N/A</v>
      </c>
      <c r="F117" s="125" t="e">
        <f>VLOOKUP(A116,počty!$Y$6:$FA$100,57,0)</f>
        <v>#N/A</v>
      </c>
      <c r="G117" s="89" t="e">
        <f>VLOOKUP(A116,počty!$Y$6:$FA$100,58,0)</f>
        <v>#N/A</v>
      </c>
      <c r="H117" s="90" t="e">
        <f>VLOOKUP(A116,počty!$Y$6:$FA$100,59,0)</f>
        <v>#N/A</v>
      </c>
      <c r="I117" s="90" t="e">
        <f>VLOOKUP(A116,počty!$Y$6:$FA$100,60,0)</f>
        <v>#N/A</v>
      </c>
      <c r="J117" s="90" t="e">
        <f>VLOOKUP(A116,počty!$Y$6:$FA$100,61,0)</f>
        <v>#N/A</v>
      </c>
      <c r="K117" s="91" t="e">
        <f>VLOOKUP(A116,počty!$Y$6:$FA$100,62,0)</f>
        <v>#N/A</v>
      </c>
      <c r="L117" s="88" t="e">
        <f>VLOOKUP(A116,počty!$Y$6:$FA$100,63,0)</f>
        <v>#N/A</v>
      </c>
      <c r="M117" s="88" t="e">
        <f>VLOOKUP(A116,počty!$Y$6:$FA$100,64,0)</f>
        <v>#N/A</v>
      </c>
      <c r="N117" s="88" t="e">
        <f>VLOOKUP(A116,počty!$Y$6:$FA$100,65,0)</f>
        <v>#N/A</v>
      </c>
      <c r="O117" s="93" t="e">
        <f>VLOOKUP(A116,počty!$Y$6:$FA$100,66,0)</f>
        <v>#N/A</v>
      </c>
      <c r="P117" s="498"/>
      <c r="Q117" s="127" t="e">
        <f>VLOOKUP(A116,počty!$Y$6:$FA$100,69,0)</f>
        <v>#N/A</v>
      </c>
    </row>
    <row r="118" spans="1:17" ht="13.5" customHeight="1">
      <c r="A118" s="513">
        <v>54</v>
      </c>
      <c r="B118" s="499" t="e">
        <f>VLOOKUP(A118,počty!$Y$6:$FA$100,68,0)</f>
        <v>#N/A</v>
      </c>
      <c r="C118" s="121" t="e">
        <f>VLOOKUP(A118,počty!$Y$6:$FA$100,46,0)</f>
        <v>#N/A</v>
      </c>
      <c r="D118" s="80" t="e">
        <f>VLOOKUP(A118,počty!$Y$6:$FA$100,15,0)</f>
        <v>#N/A</v>
      </c>
      <c r="E118" s="81" t="e">
        <f>VLOOKUP(A118,počty!$Y$6:$FA$100,18,0)</f>
        <v>#N/A</v>
      </c>
      <c r="F118" s="124" t="e">
        <f>VLOOKUP(A118,počty!$Y$6:$FA$100,47,0)</f>
        <v>#N/A</v>
      </c>
      <c r="G118" s="83" t="e">
        <f>VLOOKUP(A118,počty!$Y$6:$FA$100,48,0)</f>
        <v>#N/A</v>
      </c>
      <c r="H118" s="84" t="e">
        <f>VLOOKUP(A118,počty!$Y$6:$FA$100,49,0)</f>
        <v>#N/A</v>
      </c>
      <c r="I118" s="84" t="e">
        <f>VLOOKUP(A118,počty!$Y$6:$FA$100,50,0)</f>
        <v>#N/A</v>
      </c>
      <c r="J118" s="84" t="e">
        <f>VLOOKUP(A118,počty!$Y$6:$FA$100,51,0)</f>
        <v>#N/A</v>
      </c>
      <c r="K118" s="85" t="e">
        <f>VLOOKUP(A118,počty!$Y$6:$FA$100,52,0)</f>
        <v>#N/A</v>
      </c>
      <c r="L118" s="82" t="e">
        <f>VLOOKUP(A118,počty!$Y$6:$FA$100,53,0)</f>
        <v>#N/A</v>
      </c>
      <c r="M118" s="82" t="e">
        <f>VLOOKUP(A118,počty!$Y$6:$FA$100,54,0)</f>
        <v>#N/A</v>
      </c>
      <c r="N118" s="82" t="e">
        <f>VLOOKUP(A118,počty!$Y$6:$FA$100,55,0)</f>
        <v>#N/A</v>
      </c>
      <c r="O118" s="92" t="e">
        <f>VLOOKUP(A118,počty!$Y$6:$FA$100,56,0)</f>
        <v>#N/A</v>
      </c>
      <c r="P118" s="497" t="e">
        <f>VLOOKUP(A118,počty!$Y$6:$FA$100,67,0)</f>
        <v>#N/A</v>
      </c>
      <c r="Q118" s="126" t="e">
        <f>VLOOKUP(A118,počty!$Y$6:$FA$100,70,0)</f>
        <v>#N/A</v>
      </c>
    </row>
    <row r="119" spans="1:17" ht="13.5" customHeight="1" thickBot="1">
      <c r="A119" s="514"/>
      <c r="B119" s="500"/>
      <c r="C119" s="122"/>
      <c r="D119" s="86" t="e">
        <f>VLOOKUP(A118,počty!$Y$6:$FA$100,16,0)</f>
        <v>#N/A</v>
      </c>
      <c r="E119" s="87" t="e">
        <f>VLOOKUP(A118,počty!$Y$6:$FA$100,17,0)</f>
        <v>#N/A</v>
      </c>
      <c r="F119" s="125" t="e">
        <f>VLOOKUP(A118,počty!$Y$6:$FA$100,57,0)</f>
        <v>#N/A</v>
      </c>
      <c r="G119" s="89" t="e">
        <f>VLOOKUP(A118,počty!$Y$6:$FA$100,58,0)</f>
        <v>#N/A</v>
      </c>
      <c r="H119" s="90" t="e">
        <f>VLOOKUP(A118,počty!$Y$6:$FA$100,59,0)</f>
        <v>#N/A</v>
      </c>
      <c r="I119" s="90" t="e">
        <f>VLOOKUP(A118,počty!$Y$6:$FA$100,60,0)</f>
        <v>#N/A</v>
      </c>
      <c r="J119" s="90" t="e">
        <f>VLOOKUP(A118,počty!$Y$6:$FA$100,61,0)</f>
        <v>#N/A</v>
      </c>
      <c r="K119" s="91" t="e">
        <f>VLOOKUP(A118,počty!$Y$6:$FA$100,62,0)</f>
        <v>#N/A</v>
      </c>
      <c r="L119" s="88" t="e">
        <f>VLOOKUP(A118,počty!$Y$6:$FA$100,63,0)</f>
        <v>#N/A</v>
      </c>
      <c r="M119" s="88" t="e">
        <f>VLOOKUP(A118,počty!$Y$6:$FA$100,64,0)</f>
        <v>#N/A</v>
      </c>
      <c r="N119" s="88" t="e">
        <f>VLOOKUP(A118,počty!$Y$6:$FA$100,65,0)</f>
        <v>#N/A</v>
      </c>
      <c r="O119" s="93" t="e">
        <f>VLOOKUP(A118,počty!$Y$6:$FA$100,66,0)</f>
        <v>#N/A</v>
      </c>
      <c r="P119" s="498"/>
      <c r="Q119" s="127" t="e">
        <f>VLOOKUP(A118,počty!$Y$6:$FA$100,69,0)</f>
        <v>#N/A</v>
      </c>
    </row>
    <row r="120" spans="1:17" ht="13.5" customHeight="1">
      <c r="A120" s="513">
        <v>55</v>
      </c>
      <c r="B120" s="499" t="e">
        <f>VLOOKUP(A120,počty!$Y$6:$FA$100,68,0)</f>
        <v>#N/A</v>
      </c>
      <c r="C120" s="121" t="e">
        <f>VLOOKUP(A120,počty!$Y$6:$FA$100,46,0)</f>
        <v>#N/A</v>
      </c>
      <c r="D120" s="80" t="e">
        <f>VLOOKUP(A120,počty!$Y$6:$FA$100,15,0)</f>
        <v>#N/A</v>
      </c>
      <c r="E120" s="81" t="e">
        <f>VLOOKUP(A120,počty!$Y$6:$FA$100,18,0)</f>
        <v>#N/A</v>
      </c>
      <c r="F120" s="124" t="e">
        <f>VLOOKUP(A120,počty!$Y$6:$FA$100,47,0)</f>
        <v>#N/A</v>
      </c>
      <c r="G120" s="83" t="e">
        <f>VLOOKUP(A120,počty!$Y$6:$FA$100,48,0)</f>
        <v>#N/A</v>
      </c>
      <c r="H120" s="84" t="e">
        <f>VLOOKUP(A120,počty!$Y$6:$FA$100,49,0)</f>
        <v>#N/A</v>
      </c>
      <c r="I120" s="84" t="e">
        <f>VLOOKUP(A120,počty!$Y$6:$FA$100,50,0)</f>
        <v>#N/A</v>
      </c>
      <c r="J120" s="84" t="e">
        <f>VLOOKUP(A120,počty!$Y$6:$FA$100,51,0)</f>
        <v>#N/A</v>
      </c>
      <c r="K120" s="85" t="e">
        <f>VLOOKUP(A120,počty!$Y$6:$FA$100,52,0)</f>
        <v>#N/A</v>
      </c>
      <c r="L120" s="82" t="e">
        <f>VLOOKUP(A120,počty!$Y$6:$FA$100,53,0)</f>
        <v>#N/A</v>
      </c>
      <c r="M120" s="82" t="e">
        <f>VLOOKUP(A120,počty!$Y$6:$FA$100,54,0)</f>
        <v>#N/A</v>
      </c>
      <c r="N120" s="82" t="e">
        <f>VLOOKUP(A120,počty!$Y$6:$FA$100,55,0)</f>
        <v>#N/A</v>
      </c>
      <c r="O120" s="92" t="e">
        <f>VLOOKUP(A120,počty!$Y$6:$FA$100,56,0)</f>
        <v>#N/A</v>
      </c>
      <c r="P120" s="497" t="e">
        <f>VLOOKUP(A120,počty!$Y$6:$FA$100,67,0)</f>
        <v>#N/A</v>
      </c>
      <c r="Q120" s="126" t="e">
        <f>VLOOKUP(A120,počty!$Y$6:$FA$100,70,0)</f>
        <v>#N/A</v>
      </c>
    </row>
    <row r="121" spans="1:17" ht="13.5" customHeight="1" thickBot="1">
      <c r="A121" s="514"/>
      <c r="B121" s="500"/>
      <c r="C121" s="122"/>
      <c r="D121" s="86" t="e">
        <f>VLOOKUP(A120,počty!$Y$6:$FA$100,16,0)</f>
        <v>#N/A</v>
      </c>
      <c r="E121" s="87" t="e">
        <f>VLOOKUP(A120,počty!$Y$6:$FA$100,17,0)</f>
        <v>#N/A</v>
      </c>
      <c r="F121" s="125" t="e">
        <f>VLOOKUP(A120,počty!$Y$6:$FA$100,57,0)</f>
        <v>#N/A</v>
      </c>
      <c r="G121" s="89" t="e">
        <f>VLOOKUP(A120,počty!$Y$6:$FA$100,58,0)</f>
        <v>#N/A</v>
      </c>
      <c r="H121" s="90" t="e">
        <f>VLOOKUP(A120,počty!$Y$6:$FA$100,59,0)</f>
        <v>#N/A</v>
      </c>
      <c r="I121" s="90" t="e">
        <f>VLOOKUP(A120,počty!$Y$6:$FA$100,60,0)</f>
        <v>#N/A</v>
      </c>
      <c r="J121" s="90" t="e">
        <f>VLOOKUP(A120,počty!$Y$6:$FA$100,61,0)</f>
        <v>#N/A</v>
      </c>
      <c r="K121" s="91" t="e">
        <f>VLOOKUP(A120,počty!$Y$6:$FA$100,62,0)</f>
        <v>#N/A</v>
      </c>
      <c r="L121" s="88" t="e">
        <f>VLOOKUP(A120,počty!$Y$6:$FA$100,63,0)</f>
        <v>#N/A</v>
      </c>
      <c r="M121" s="88" t="e">
        <f>VLOOKUP(A120,počty!$Y$6:$FA$100,64,0)</f>
        <v>#N/A</v>
      </c>
      <c r="N121" s="88" t="e">
        <f>VLOOKUP(A120,počty!$Y$6:$FA$100,65,0)</f>
        <v>#N/A</v>
      </c>
      <c r="O121" s="93" t="e">
        <f>VLOOKUP(A120,počty!$Y$6:$FA$100,66,0)</f>
        <v>#N/A</v>
      </c>
      <c r="P121" s="498"/>
      <c r="Q121" s="127" t="e">
        <f>VLOOKUP(A120,počty!$Y$6:$FA$100,69,0)</f>
        <v>#N/A</v>
      </c>
    </row>
    <row r="122" spans="1:17" ht="13.5" customHeight="1">
      <c r="A122" s="513">
        <v>56</v>
      </c>
      <c r="B122" s="499" t="e">
        <f>VLOOKUP(A122,počty!$Y$6:$FA$100,68,0)</f>
        <v>#N/A</v>
      </c>
      <c r="C122" s="121" t="e">
        <f>VLOOKUP(A122,počty!$Y$6:$FA$100,46,0)</f>
        <v>#N/A</v>
      </c>
      <c r="D122" s="80" t="e">
        <f>VLOOKUP(A122,počty!$Y$6:$FA$100,15,0)</f>
        <v>#N/A</v>
      </c>
      <c r="E122" s="81" t="e">
        <f>VLOOKUP(A122,počty!$Y$6:$FA$100,18,0)</f>
        <v>#N/A</v>
      </c>
      <c r="F122" s="124" t="e">
        <f>VLOOKUP(A122,počty!$Y$6:$FA$100,47,0)</f>
        <v>#N/A</v>
      </c>
      <c r="G122" s="83" t="e">
        <f>VLOOKUP(A122,počty!$Y$6:$FA$100,48,0)</f>
        <v>#N/A</v>
      </c>
      <c r="H122" s="84" t="e">
        <f>VLOOKUP(A122,počty!$Y$6:$FA$100,49,0)</f>
        <v>#N/A</v>
      </c>
      <c r="I122" s="84" t="e">
        <f>VLOOKUP(A122,počty!$Y$6:$FA$100,50,0)</f>
        <v>#N/A</v>
      </c>
      <c r="J122" s="84" t="e">
        <f>VLOOKUP(A122,počty!$Y$6:$FA$100,51,0)</f>
        <v>#N/A</v>
      </c>
      <c r="K122" s="85" t="e">
        <f>VLOOKUP(A122,počty!$Y$6:$FA$100,52,0)</f>
        <v>#N/A</v>
      </c>
      <c r="L122" s="82" t="e">
        <f>VLOOKUP(A122,počty!$Y$6:$FA$100,53,0)</f>
        <v>#N/A</v>
      </c>
      <c r="M122" s="82" t="e">
        <f>VLOOKUP(A122,počty!$Y$6:$FA$100,54,0)</f>
        <v>#N/A</v>
      </c>
      <c r="N122" s="82" t="e">
        <f>VLOOKUP(A122,počty!$Y$6:$FA$100,55,0)</f>
        <v>#N/A</v>
      </c>
      <c r="O122" s="92" t="e">
        <f>VLOOKUP(A122,počty!$Y$6:$FA$100,56,0)</f>
        <v>#N/A</v>
      </c>
      <c r="P122" s="497" t="e">
        <f>VLOOKUP(A122,počty!$Y$6:$FA$100,67,0)</f>
        <v>#N/A</v>
      </c>
      <c r="Q122" s="126" t="e">
        <f>VLOOKUP(A122,počty!$Y$6:$FA$100,70,0)</f>
        <v>#N/A</v>
      </c>
    </row>
    <row r="123" spans="1:17" ht="13.5" customHeight="1" thickBot="1">
      <c r="A123" s="514"/>
      <c r="B123" s="500"/>
      <c r="C123" s="122"/>
      <c r="D123" s="86" t="e">
        <f>VLOOKUP(A122,počty!$Y$6:$FA$100,16,0)</f>
        <v>#N/A</v>
      </c>
      <c r="E123" s="87" t="e">
        <f>VLOOKUP(A122,počty!$Y$6:$FA$100,17,0)</f>
        <v>#N/A</v>
      </c>
      <c r="F123" s="125" t="e">
        <f>VLOOKUP(A122,počty!$Y$6:$FA$100,57,0)</f>
        <v>#N/A</v>
      </c>
      <c r="G123" s="89" t="e">
        <f>VLOOKUP(A122,počty!$Y$6:$FA$100,58,0)</f>
        <v>#N/A</v>
      </c>
      <c r="H123" s="90" t="e">
        <f>VLOOKUP(A122,počty!$Y$6:$FA$100,59,0)</f>
        <v>#N/A</v>
      </c>
      <c r="I123" s="90" t="e">
        <f>VLOOKUP(A122,počty!$Y$6:$FA$100,60,0)</f>
        <v>#N/A</v>
      </c>
      <c r="J123" s="90" t="e">
        <f>VLOOKUP(A122,počty!$Y$6:$FA$100,61,0)</f>
        <v>#N/A</v>
      </c>
      <c r="K123" s="91" t="e">
        <f>VLOOKUP(A122,počty!$Y$6:$FA$100,62,0)</f>
        <v>#N/A</v>
      </c>
      <c r="L123" s="88" t="e">
        <f>VLOOKUP(A122,počty!$Y$6:$FA$100,63,0)</f>
        <v>#N/A</v>
      </c>
      <c r="M123" s="88" t="e">
        <f>VLOOKUP(A122,počty!$Y$6:$FA$100,64,0)</f>
        <v>#N/A</v>
      </c>
      <c r="N123" s="88" t="e">
        <f>VLOOKUP(A122,počty!$Y$6:$FA$100,65,0)</f>
        <v>#N/A</v>
      </c>
      <c r="O123" s="93" t="e">
        <f>VLOOKUP(A122,počty!$Y$6:$FA$100,66,0)</f>
        <v>#N/A</v>
      </c>
      <c r="P123" s="498"/>
      <c r="Q123" s="127" t="e">
        <f>VLOOKUP(A122,počty!$Y$6:$FA$100,69,0)</f>
        <v>#N/A</v>
      </c>
    </row>
    <row r="124" spans="1:17" ht="13.5" customHeight="1">
      <c r="A124" s="513">
        <v>57</v>
      </c>
      <c r="B124" s="499" t="e">
        <f>VLOOKUP(A124,počty!$Y$6:$FA$100,68,0)</f>
        <v>#N/A</v>
      </c>
      <c r="C124" s="121" t="e">
        <f>VLOOKUP(A124,počty!$Y$6:$FA$100,46,0)</f>
        <v>#N/A</v>
      </c>
      <c r="D124" s="80" t="e">
        <f>VLOOKUP(A124,počty!$Y$6:$FA$100,15,0)</f>
        <v>#N/A</v>
      </c>
      <c r="E124" s="81" t="e">
        <f>VLOOKUP(A124,počty!$Y$6:$FA$100,18,0)</f>
        <v>#N/A</v>
      </c>
      <c r="F124" s="124" t="e">
        <f>VLOOKUP(A124,počty!$Y$6:$FA$100,47,0)</f>
        <v>#N/A</v>
      </c>
      <c r="G124" s="83" t="e">
        <f>VLOOKUP(A124,počty!$Y$6:$FA$100,48,0)</f>
        <v>#N/A</v>
      </c>
      <c r="H124" s="84" t="e">
        <f>VLOOKUP(A124,počty!$Y$6:$FA$100,49,0)</f>
        <v>#N/A</v>
      </c>
      <c r="I124" s="84" t="e">
        <f>VLOOKUP(A124,počty!$Y$6:$FA$100,50,0)</f>
        <v>#N/A</v>
      </c>
      <c r="J124" s="84" t="e">
        <f>VLOOKUP(A124,počty!$Y$6:$FA$100,51,0)</f>
        <v>#N/A</v>
      </c>
      <c r="K124" s="85" t="e">
        <f>VLOOKUP(A124,počty!$Y$6:$FA$100,52,0)</f>
        <v>#N/A</v>
      </c>
      <c r="L124" s="82" t="e">
        <f>VLOOKUP(A124,počty!$Y$6:$FA$100,53,0)</f>
        <v>#N/A</v>
      </c>
      <c r="M124" s="82" t="e">
        <f>VLOOKUP(A124,počty!$Y$6:$FA$100,54,0)</f>
        <v>#N/A</v>
      </c>
      <c r="N124" s="82" t="e">
        <f>VLOOKUP(A124,počty!$Y$6:$FA$100,55,0)</f>
        <v>#N/A</v>
      </c>
      <c r="O124" s="92" t="e">
        <f>VLOOKUP(A124,počty!$Y$6:$FA$100,56,0)</f>
        <v>#N/A</v>
      </c>
      <c r="P124" s="497" t="e">
        <f>VLOOKUP(A124,počty!$Y$6:$FA$100,67,0)</f>
        <v>#N/A</v>
      </c>
      <c r="Q124" s="126" t="e">
        <f>VLOOKUP(A124,počty!$Y$6:$FA$100,70,0)</f>
        <v>#N/A</v>
      </c>
    </row>
    <row r="125" spans="1:17" ht="13.5" customHeight="1" thickBot="1">
      <c r="A125" s="514"/>
      <c r="B125" s="500"/>
      <c r="C125" s="122"/>
      <c r="D125" s="86" t="e">
        <f>VLOOKUP(A124,počty!$Y$6:$FA$100,16,0)</f>
        <v>#N/A</v>
      </c>
      <c r="E125" s="87" t="e">
        <f>VLOOKUP(A124,počty!$Y$6:$FA$100,17,0)</f>
        <v>#N/A</v>
      </c>
      <c r="F125" s="125" t="e">
        <f>VLOOKUP(A124,počty!$Y$6:$FA$100,57,0)</f>
        <v>#N/A</v>
      </c>
      <c r="G125" s="89" t="e">
        <f>VLOOKUP(A124,počty!$Y$6:$FA$100,58,0)</f>
        <v>#N/A</v>
      </c>
      <c r="H125" s="90" t="e">
        <f>VLOOKUP(A124,počty!$Y$6:$FA$100,59,0)</f>
        <v>#N/A</v>
      </c>
      <c r="I125" s="90" t="e">
        <f>VLOOKUP(A124,počty!$Y$6:$FA$100,60,0)</f>
        <v>#N/A</v>
      </c>
      <c r="J125" s="90" t="e">
        <f>VLOOKUP(A124,počty!$Y$6:$FA$100,61,0)</f>
        <v>#N/A</v>
      </c>
      <c r="K125" s="91" t="e">
        <f>VLOOKUP(A124,počty!$Y$6:$FA$100,62,0)</f>
        <v>#N/A</v>
      </c>
      <c r="L125" s="88" t="e">
        <f>VLOOKUP(A124,počty!$Y$6:$FA$100,63,0)</f>
        <v>#N/A</v>
      </c>
      <c r="M125" s="88" t="e">
        <f>VLOOKUP(A124,počty!$Y$6:$FA$100,64,0)</f>
        <v>#N/A</v>
      </c>
      <c r="N125" s="88" t="e">
        <f>VLOOKUP(A124,počty!$Y$6:$FA$100,65,0)</f>
        <v>#N/A</v>
      </c>
      <c r="O125" s="93" t="e">
        <f>VLOOKUP(A124,počty!$Y$6:$FA$100,66,0)</f>
        <v>#N/A</v>
      </c>
      <c r="P125" s="498"/>
      <c r="Q125" s="127" t="e">
        <f>VLOOKUP(A124,počty!$Y$6:$FA$100,69,0)</f>
        <v>#N/A</v>
      </c>
    </row>
    <row r="126" spans="1:17" ht="13.5" customHeight="1">
      <c r="A126" s="513">
        <v>58</v>
      </c>
      <c r="B126" s="499" t="e">
        <f>VLOOKUP(A126,počty!$Y$6:$FA$100,68,0)</f>
        <v>#N/A</v>
      </c>
      <c r="C126" s="121" t="e">
        <f>VLOOKUP(A126,počty!$Y$6:$FA$100,46,0)</f>
        <v>#N/A</v>
      </c>
      <c r="D126" s="80" t="e">
        <f>VLOOKUP(A126,počty!$Y$6:$FA$100,15,0)</f>
        <v>#N/A</v>
      </c>
      <c r="E126" s="81" t="e">
        <f>VLOOKUP(A126,počty!$Y$6:$FA$100,18,0)</f>
        <v>#N/A</v>
      </c>
      <c r="F126" s="124" t="e">
        <f>VLOOKUP(A126,počty!$Y$6:$FA$100,47,0)</f>
        <v>#N/A</v>
      </c>
      <c r="G126" s="83" t="e">
        <f>VLOOKUP(A126,počty!$Y$6:$FA$100,48,0)</f>
        <v>#N/A</v>
      </c>
      <c r="H126" s="84" t="e">
        <f>VLOOKUP(A126,počty!$Y$6:$FA$100,49,0)</f>
        <v>#N/A</v>
      </c>
      <c r="I126" s="84" t="e">
        <f>VLOOKUP(A126,počty!$Y$6:$FA$100,50,0)</f>
        <v>#N/A</v>
      </c>
      <c r="J126" s="84" t="e">
        <f>VLOOKUP(A126,počty!$Y$6:$FA$100,51,0)</f>
        <v>#N/A</v>
      </c>
      <c r="K126" s="85" t="e">
        <f>VLOOKUP(A126,počty!$Y$6:$FA$100,52,0)</f>
        <v>#N/A</v>
      </c>
      <c r="L126" s="82" t="e">
        <f>VLOOKUP(A126,počty!$Y$6:$FA$100,53,0)</f>
        <v>#N/A</v>
      </c>
      <c r="M126" s="82" t="e">
        <f>VLOOKUP(A126,počty!$Y$6:$FA$100,54,0)</f>
        <v>#N/A</v>
      </c>
      <c r="N126" s="82" t="e">
        <f>VLOOKUP(A126,počty!$Y$6:$FA$100,55,0)</f>
        <v>#N/A</v>
      </c>
      <c r="O126" s="92" t="e">
        <f>VLOOKUP(A126,počty!$Y$6:$FA$100,56,0)</f>
        <v>#N/A</v>
      </c>
      <c r="P126" s="497" t="e">
        <f>VLOOKUP(A126,počty!$Y$6:$FA$100,67,0)</f>
        <v>#N/A</v>
      </c>
      <c r="Q126" s="126" t="e">
        <f>VLOOKUP(A126,počty!$Y$6:$FA$100,70,0)</f>
        <v>#N/A</v>
      </c>
    </row>
    <row r="127" spans="1:17" ht="13.5" customHeight="1" thickBot="1">
      <c r="A127" s="514"/>
      <c r="B127" s="500"/>
      <c r="C127" s="122"/>
      <c r="D127" s="86" t="e">
        <f>VLOOKUP(A126,počty!$Y$6:$FA$100,16,0)</f>
        <v>#N/A</v>
      </c>
      <c r="E127" s="87" t="e">
        <f>VLOOKUP(A126,počty!$Y$6:$FA$100,17,0)</f>
        <v>#N/A</v>
      </c>
      <c r="F127" s="125" t="e">
        <f>VLOOKUP(A126,počty!$Y$6:$FA$100,57,0)</f>
        <v>#N/A</v>
      </c>
      <c r="G127" s="89" t="e">
        <f>VLOOKUP(A126,počty!$Y$6:$FA$100,58,0)</f>
        <v>#N/A</v>
      </c>
      <c r="H127" s="90" t="e">
        <f>VLOOKUP(A126,počty!$Y$6:$FA$100,59,0)</f>
        <v>#N/A</v>
      </c>
      <c r="I127" s="90" t="e">
        <f>VLOOKUP(A126,počty!$Y$6:$FA$100,60,0)</f>
        <v>#N/A</v>
      </c>
      <c r="J127" s="90" t="e">
        <f>VLOOKUP(A126,počty!$Y$6:$FA$100,61,0)</f>
        <v>#N/A</v>
      </c>
      <c r="K127" s="91" t="e">
        <f>VLOOKUP(A126,počty!$Y$6:$FA$100,62,0)</f>
        <v>#N/A</v>
      </c>
      <c r="L127" s="88" t="e">
        <f>VLOOKUP(A126,počty!$Y$6:$FA$100,63,0)</f>
        <v>#N/A</v>
      </c>
      <c r="M127" s="88" t="e">
        <f>VLOOKUP(A126,počty!$Y$6:$FA$100,64,0)</f>
        <v>#N/A</v>
      </c>
      <c r="N127" s="88" t="e">
        <f>VLOOKUP(A126,počty!$Y$6:$FA$100,65,0)</f>
        <v>#N/A</v>
      </c>
      <c r="O127" s="93" t="e">
        <f>VLOOKUP(A126,počty!$Y$6:$FA$100,66,0)</f>
        <v>#N/A</v>
      </c>
      <c r="P127" s="498"/>
      <c r="Q127" s="127" t="e">
        <f>VLOOKUP(A126,počty!$Y$6:$FA$100,69,0)</f>
        <v>#N/A</v>
      </c>
    </row>
    <row r="128" spans="1:17" ht="13.5" customHeight="1">
      <c r="A128" s="513">
        <v>59</v>
      </c>
      <c r="B128" s="499" t="e">
        <f>VLOOKUP(A128,počty!$Y$6:$FA$100,68,0)</f>
        <v>#N/A</v>
      </c>
      <c r="C128" s="121" t="e">
        <f>VLOOKUP(A128,počty!$Y$6:$FA$100,46,0)</f>
        <v>#N/A</v>
      </c>
      <c r="D128" s="80" t="e">
        <f>VLOOKUP(A128,počty!$Y$6:$FA$100,15,0)</f>
        <v>#N/A</v>
      </c>
      <c r="E128" s="81" t="e">
        <f>VLOOKUP(A128,počty!$Y$6:$FA$100,18,0)</f>
        <v>#N/A</v>
      </c>
      <c r="F128" s="124" t="e">
        <f>VLOOKUP(A128,počty!$Y$6:$FA$100,47,0)</f>
        <v>#N/A</v>
      </c>
      <c r="G128" s="83" t="e">
        <f>VLOOKUP(A128,počty!$Y$6:$FA$100,48,0)</f>
        <v>#N/A</v>
      </c>
      <c r="H128" s="84" t="e">
        <f>VLOOKUP(A128,počty!$Y$6:$FA$100,49,0)</f>
        <v>#N/A</v>
      </c>
      <c r="I128" s="84" t="e">
        <f>VLOOKUP(A128,počty!$Y$6:$FA$100,50,0)</f>
        <v>#N/A</v>
      </c>
      <c r="J128" s="84" t="e">
        <f>VLOOKUP(A128,počty!$Y$6:$FA$100,51,0)</f>
        <v>#N/A</v>
      </c>
      <c r="K128" s="85" t="e">
        <f>VLOOKUP(A128,počty!$Y$6:$FA$100,52,0)</f>
        <v>#N/A</v>
      </c>
      <c r="L128" s="82" t="e">
        <f>VLOOKUP(A128,počty!$Y$6:$FA$100,53,0)</f>
        <v>#N/A</v>
      </c>
      <c r="M128" s="82" t="e">
        <f>VLOOKUP(A128,počty!$Y$6:$FA$100,54,0)</f>
        <v>#N/A</v>
      </c>
      <c r="N128" s="82" t="e">
        <f>VLOOKUP(A128,počty!$Y$6:$FA$100,55,0)</f>
        <v>#N/A</v>
      </c>
      <c r="O128" s="92" t="e">
        <f>VLOOKUP(A128,počty!$Y$6:$FA$100,56,0)</f>
        <v>#N/A</v>
      </c>
      <c r="P128" s="497" t="e">
        <f>VLOOKUP(A128,počty!$Y$6:$FA$100,67,0)</f>
        <v>#N/A</v>
      </c>
      <c r="Q128" s="126" t="e">
        <f>VLOOKUP(A128,počty!$Y$6:$FA$100,70,0)</f>
        <v>#N/A</v>
      </c>
    </row>
    <row r="129" spans="1:17" ht="13.5" customHeight="1" thickBot="1">
      <c r="A129" s="514"/>
      <c r="B129" s="500"/>
      <c r="C129" s="122"/>
      <c r="D129" s="86" t="e">
        <f>VLOOKUP(A128,počty!$Y$6:$FA$100,16,0)</f>
        <v>#N/A</v>
      </c>
      <c r="E129" s="87" t="e">
        <f>VLOOKUP(A128,počty!$Y$6:$FA$100,17,0)</f>
        <v>#N/A</v>
      </c>
      <c r="F129" s="125" t="e">
        <f>VLOOKUP(A128,počty!$Y$6:$FA$100,57,0)</f>
        <v>#N/A</v>
      </c>
      <c r="G129" s="89" t="e">
        <f>VLOOKUP(A128,počty!$Y$6:$FA$100,58,0)</f>
        <v>#N/A</v>
      </c>
      <c r="H129" s="90" t="e">
        <f>VLOOKUP(A128,počty!$Y$6:$FA$100,59,0)</f>
        <v>#N/A</v>
      </c>
      <c r="I129" s="90" t="e">
        <f>VLOOKUP(A128,počty!$Y$6:$FA$100,60,0)</f>
        <v>#N/A</v>
      </c>
      <c r="J129" s="90" t="e">
        <f>VLOOKUP(A128,počty!$Y$6:$FA$100,61,0)</f>
        <v>#N/A</v>
      </c>
      <c r="K129" s="91" t="e">
        <f>VLOOKUP(A128,počty!$Y$6:$FA$100,62,0)</f>
        <v>#N/A</v>
      </c>
      <c r="L129" s="88" t="e">
        <f>VLOOKUP(A128,počty!$Y$6:$FA$100,63,0)</f>
        <v>#N/A</v>
      </c>
      <c r="M129" s="88" t="e">
        <f>VLOOKUP(A128,počty!$Y$6:$FA$100,64,0)</f>
        <v>#N/A</v>
      </c>
      <c r="N129" s="88" t="e">
        <f>VLOOKUP(A128,počty!$Y$6:$FA$100,65,0)</f>
        <v>#N/A</v>
      </c>
      <c r="O129" s="93" t="e">
        <f>VLOOKUP(A128,počty!$Y$6:$FA$100,66,0)</f>
        <v>#N/A</v>
      </c>
      <c r="P129" s="498"/>
      <c r="Q129" s="127" t="e">
        <f>VLOOKUP(A128,počty!$Y$6:$FA$100,69,0)</f>
        <v>#N/A</v>
      </c>
    </row>
    <row r="130" spans="1:17" ht="13.5" customHeight="1">
      <c r="A130" s="513">
        <v>60</v>
      </c>
      <c r="B130" s="499" t="e">
        <f>VLOOKUP(A130,počty!$Y$6:$FA$100,68,0)</f>
        <v>#N/A</v>
      </c>
      <c r="C130" s="121" t="e">
        <f>VLOOKUP(A130,počty!$Y$6:$FA$100,46,0)</f>
        <v>#N/A</v>
      </c>
      <c r="D130" s="80" t="e">
        <f>VLOOKUP(A130,počty!$Y$6:$FA$100,15,0)</f>
        <v>#N/A</v>
      </c>
      <c r="E130" s="81" t="e">
        <f>VLOOKUP(A130,počty!$Y$6:$FA$100,18,0)</f>
        <v>#N/A</v>
      </c>
      <c r="F130" s="124" t="e">
        <f>VLOOKUP(A130,počty!$Y$6:$FA$100,47,0)</f>
        <v>#N/A</v>
      </c>
      <c r="G130" s="83" t="e">
        <f>VLOOKUP(A130,počty!$Y$6:$FA$100,48,0)</f>
        <v>#N/A</v>
      </c>
      <c r="H130" s="84" t="e">
        <f>VLOOKUP(A130,počty!$Y$6:$FA$100,49,0)</f>
        <v>#N/A</v>
      </c>
      <c r="I130" s="84" t="e">
        <f>VLOOKUP(A130,počty!$Y$6:$FA$100,50,0)</f>
        <v>#N/A</v>
      </c>
      <c r="J130" s="84" t="e">
        <f>VLOOKUP(A130,počty!$Y$6:$FA$100,51,0)</f>
        <v>#N/A</v>
      </c>
      <c r="K130" s="85" t="e">
        <f>VLOOKUP(A130,počty!$Y$6:$FA$100,52,0)</f>
        <v>#N/A</v>
      </c>
      <c r="L130" s="82" t="e">
        <f>VLOOKUP(A130,počty!$Y$6:$FA$100,53,0)</f>
        <v>#N/A</v>
      </c>
      <c r="M130" s="82" t="e">
        <f>VLOOKUP(A130,počty!$Y$6:$FA$100,54,0)</f>
        <v>#N/A</v>
      </c>
      <c r="N130" s="82" t="e">
        <f>VLOOKUP(A130,počty!$Y$6:$FA$100,55,0)</f>
        <v>#N/A</v>
      </c>
      <c r="O130" s="92" t="e">
        <f>VLOOKUP(A130,počty!$Y$6:$FA$100,56,0)</f>
        <v>#N/A</v>
      </c>
      <c r="P130" s="497" t="e">
        <f>VLOOKUP(A130,počty!$Y$6:$FA$100,67,0)</f>
        <v>#N/A</v>
      </c>
      <c r="Q130" s="126" t="e">
        <f>VLOOKUP(A130,počty!$Y$6:$FA$100,70,0)</f>
        <v>#N/A</v>
      </c>
    </row>
    <row r="131" spans="1:17" ht="13.5" customHeight="1" thickBot="1">
      <c r="A131" s="514"/>
      <c r="B131" s="500"/>
      <c r="C131" s="122"/>
      <c r="D131" s="86" t="e">
        <f>VLOOKUP(A130,počty!$Y$6:$FA$100,16,0)</f>
        <v>#N/A</v>
      </c>
      <c r="E131" s="87" t="e">
        <f>VLOOKUP(A130,počty!$Y$6:$FA$100,17,0)</f>
        <v>#N/A</v>
      </c>
      <c r="F131" s="125" t="e">
        <f>VLOOKUP(A130,počty!$Y$6:$FA$100,57,0)</f>
        <v>#N/A</v>
      </c>
      <c r="G131" s="89" t="e">
        <f>VLOOKUP(A130,počty!$Y$6:$FA$100,58,0)</f>
        <v>#N/A</v>
      </c>
      <c r="H131" s="90" t="e">
        <f>VLOOKUP(A130,počty!$Y$6:$FA$100,59,0)</f>
        <v>#N/A</v>
      </c>
      <c r="I131" s="90" t="e">
        <f>VLOOKUP(A130,počty!$Y$6:$FA$100,60,0)</f>
        <v>#N/A</v>
      </c>
      <c r="J131" s="90" t="e">
        <f>VLOOKUP(A130,počty!$Y$6:$FA$100,61,0)</f>
        <v>#N/A</v>
      </c>
      <c r="K131" s="91" t="e">
        <f>VLOOKUP(A130,počty!$Y$6:$FA$100,62,0)</f>
        <v>#N/A</v>
      </c>
      <c r="L131" s="88" t="e">
        <f>VLOOKUP(A130,počty!$Y$6:$FA$100,63,0)</f>
        <v>#N/A</v>
      </c>
      <c r="M131" s="88" t="e">
        <f>VLOOKUP(A130,počty!$Y$6:$FA$100,64,0)</f>
        <v>#N/A</v>
      </c>
      <c r="N131" s="88" t="e">
        <f>VLOOKUP(A130,počty!$Y$6:$FA$100,65,0)</f>
        <v>#N/A</v>
      </c>
      <c r="O131" s="93" t="e">
        <f>VLOOKUP(A130,počty!$Y$6:$FA$100,66,0)</f>
        <v>#N/A</v>
      </c>
      <c r="P131" s="498"/>
      <c r="Q131" s="127" t="e">
        <f>VLOOKUP(A130,počty!$Y$6:$FA$100,69,0)</f>
        <v>#N/A</v>
      </c>
    </row>
    <row r="132" spans="1:17" ht="13.5" customHeight="1">
      <c r="A132" s="513">
        <v>61</v>
      </c>
      <c r="B132" s="499" t="e">
        <f>VLOOKUP(A132,počty!$Y$6:$FA$100,68,0)</f>
        <v>#N/A</v>
      </c>
      <c r="C132" s="121" t="e">
        <f>VLOOKUP(A132,počty!$Y$6:$FA$100,46,0)</f>
        <v>#N/A</v>
      </c>
      <c r="D132" s="80" t="e">
        <f>VLOOKUP(A132,počty!$Y$6:$FA$100,15,0)</f>
        <v>#N/A</v>
      </c>
      <c r="E132" s="81" t="e">
        <f>VLOOKUP(A132,počty!$Y$6:$FA$100,18,0)</f>
        <v>#N/A</v>
      </c>
      <c r="F132" s="124" t="e">
        <f>VLOOKUP(A132,počty!$Y$6:$FA$100,47,0)</f>
        <v>#N/A</v>
      </c>
      <c r="G132" s="83" t="e">
        <f>VLOOKUP(A132,počty!$Y$6:$FA$100,48,0)</f>
        <v>#N/A</v>
      </c>
      <c r="H132" s="84" t="e">
        <f>VLOOKUP(A132,počty!$Y$6:$FA$100,49,0)</f>
        <v>#N/A</v>
      </c>
      <c r="I132" s="84" t="e">
        <f>VLOOKUP(A132,počty!$Y$6:$FA$100,50,0)</f>
        <v>#N/A</v>
      </c>
      <c r="J132" s="84" t="e">
        <f>VLOOKUP(A132,počty!$Y$6:$FA$100,51,0)</f>
        <v>#N/A</v>
      </c>
      <c r="K132" s="85" t="e">
        <f>VLOOKUP(A132,počty!$Y$6:$FA$100,52,0)</f>
        <v>#N/A</v>
      </c>
      <c r="L132" s="82" t="e">
        <f>VLOOKUP(A132,počty!$Y$6:$FA$100,53,0)</f>
        <v>#N/A</v>
      </c>
      <c r="M132" s="82" t="e">
        <f>VLOOKUP(A132,počty!$Y$6:$FA$100,54,0)</f>
        <v>#N/A</v>
      </c>
      <c r="N132" s="82" t="e">
        <f>VLOOKUP(A132,počty!$Y$6:$FA$100,55,0)</f>
        <v>#N/A</v>
      </c>
      <c r="O132" s="92" t="e">
        <f>VLOOKUP(A132,počty!$Y$6:$FA$100,56,0)</f>
        <v>#N/A</v>
      </c>
      <c r="P132" s="497" t="e">
        <f>VLOOKUP(A132,počty!$Y$6:$FA$100,67,0)</f>
        <v>#N/A</v>
      </c>
      <c r="Q132" s="126" t="e">
        <f>VLOOKUP(A132,počty!$Y$6:$FA$100,70,0)</f>
        <v>#N/A</v>
      </c>
    </row>
    <row r="133" spans="1:17" ht="13.5" customHeight="1" thickBot="1">
      <c r="A133" s="514"/>
      <c r="B133" s="500"/>
      <c r="C133" s="122"/>
      <c r="D133" s="86" t="e">
        <f>VLOOKUP(A132,počty!$Y$6:$FA$100,16,0)</f>
        <v>#N/A</v>
      </c>
      <c r="E133" s="87" t="e">
        <f>VLOOKUP(A132,počty!$Y$6:$FA$100,17,0)</f>
        <v>#N/A</v>
      </c>
      <c r="F133" s="125" t="e">
        <f>VLOOKUP(A132,počty!$Y$6:$FA$100,57,0)</f>
        <v>#N/A</v>
      </c>
      <c r="G133" s="89" t="e">
        <f>VLOOKUP(A132,počty!$Y$6:$FA$100,58,0)</f>
        <v>#N/A</v>
      </c>
      <c r="H133" s="90" t="e">
        <f>VLOOKUP(A132,počty!$Y$6:$FA$100,59,0)</f>
        <v>#N/A</v>
      </c>
      <c r="I133" s="90" t="e">
        <f>VLOOKUP(A132,počty!$Y$6:$FA$100,60,0)</f>
        <v>#N/A</v>
      </c>
      <c r="J133" s="90" t="e">
        <f>VLOOKUP(A132,počty!$Y$6:$FA$100,61,0)</f>
        <v>#N/A</v>
      </c>
      <c r="K133" s="91" t="e">
        <f>VLOOKUP(A132,počty!$Y$6:$FA$100,62,0)</f>
        <v>#N/A</v>
      </c>
      <c r="L133" s="88" t="e">
        <f>VLOOKUP(A132,počty!$Y$6:$FA$100,63,0)</f>
        <v>#N/A</v>
      </c>
      <c r="M133" s="88" t="e">
        <f>VLOOKUP(A132,počty!$Y$6:$FA$100,64,0)</f>
        <v>#N/A</v>
      </c>
      <c r="N133" s="88" t="e">
        <f>VLOOKUP(A132,počty!$Y$6:$FA$100,65,0)</f>
        <v>#N/A</v>
      </c>
      <c r="O133" s="93" t="e">
        <f>VLOOKUP(A132,počty!$Y$6:$FA$100,66,0)</f>
        <v>#N/A</v>
      </c>
      <c r="P133" s="498"/>
      <c r="Q133" s="127" t="e">
        <f>VLOOKUP(A132,počty!$Y$6:$FA$100,69,0)</f>
        <v>#N/A</v>
      </c>
    </row>
    <row r="134" spans="1:17" ht="13.5" customHeight="1">
      <c r="A134" s="513">
        <v>62</v>
      </c>
      <c r="B134" s="499" t="e">
        <f>VLOOKUP(A134,počty!$Y$6:$FA$100,68,0)</f>
        <v>#N/A</v>
      </c>
      <c r="C134" s="121" t="e">
        <f>VLOOKUP(A134,počty!$Y$6:$FA$100,46,0)</f>
        <v>#N/A</v>
      </c>
      <c r="D134" s="80" t="e">
        <f>VLOOKUP(A134,počty!$Y$6:$FA$100,15,0)</f>
        <v>#N/A</v>
      </c>
      <c r="E134" s="81" t="e">
        <f>VLOOKUP(A134,počty!$Y$6:$FA$100,18,0)</f>
        <v>#N/A</v>
      </c>
      <c r="F134" s="124" t="e">
        <f>VLOOKUP(A134,počty!$Y$6:$FA$100,47,0)</f>
        <v>#N/A</v>
      </c>
      <c r="G134" s="83" t="e">
        <f>VLOOKUP(A134,počty!$Y$6:$FA$100,48,0)</f>
        <v>#N/A</v>
      </c>
      <c r="H134" s="84" t="e">
        <f>VLOOKUP(A134,počty!$Y$6:$FA$100,49,0)</f>
        <v>#N/A</v>
      </c>
      <c r="I134" s="84" t="e">
        <f>VLOOKUP(A134,počty!$Y$6:$FA$100,50,0)</f>
        <v>#N/A</v>
      </c>
      <c r="J134" s="84" t="e">
        <f>VLOOKUP(A134,počty!$Y$6:$FA$100,51,0)</f>
        <v>#N/A</v>
      </c>
      <c r="K134" s="85" t="e">
        <f>VLOOKUP(A134,počty!$Y$6:$FA$100,52,0)</f>
        <v>#N/A</v>
      </c>
      <c r="L134" s="82" t="e">
        <f>VLOOKUP(A134,počty!$Y$6:$FA$100,53,0)</f>
        <v>#N/A</v>
      </c>
      <c r="M134" s="82" t="e">
        <f>VLOOKUP(A134,počty!$Y$6:$FA$100,54,0)</f>
        <v>#N/A</v>
      </c>
      <c r="N134" s="82" t="e">
        <f>VLOOKUP(A134,počty!$Y$6:$FA$100,55,0)</f>
        <v>#N/A</v>
      </c>
      <c r="O134" s="92" t="e">
        <f>VLOOKUP(A134,počty!$Y$6:$FA$100,56,0)</f>
        <v>#N/A</v>
      </c>
      <c r="P134" s="497" t="e">
        <f>VLOOKUP(A134,počty!$Y$6:$FA$100,67,0)</f>
        <v>#N/A</v>
      </c>
      <c r="Q134" s="126" t="e">
        <f>VLOOKUP(A134,počty!$Y$6:$FA$100,70,0)</f>
        <v>#N/A</v>
      </c>
    </row>
    <row r="135" spans="1:17" ht="13.5" customHeight="1" thickBot="1">
      <c r="A135" s="514"/>
      <c r="B135" s="500"/>
      <c r="C135" s="122"/>
      <c r="D135" s="86" t="e">
        <f>VLOOKUP(A134,počty!$Y$6:$FA$100,16,0)</f>
        <v>#N/A</v>
      </c>
      <c r="E135" s="87" t="e">
        <f>VLOOKUP(A134,počty!$Y$6:$FA$100,17,0)</f>
        <v>#N/A</v>
      </c>
      <c r="F135" s="125" t="e">
        <f>VLOOKUP(A134,počty!$Y$6:$FA$100,57,0)</f>
        <v>#N/A</v>
      </c>
      <c r="G135" s="89" t="e">
        <f>VLOOKUP(A134,počty!$Y$6:$FA$100,58,0)</f>
        <v>#N/A</v>
      </c>
      <c r="H135" s="90" t="e">
        <f>VLOOKUP(A134,počty!$Y$6:$FA$100,59,0)</f>
        <v>#N/A</v>
      </c>
      <c r="I135" s="90" t="e">
        <f>VLOOKUP(A134,počty!$Y$6:$FA$100,60,0)</f>
        <v>#N/A</v>
      </c>
      <c r="J135" s="90" t="e">
        <f>VLOOKUP(A134,počty!$Y$6:$FA$100,61,0)</f>
        <v>#N/A</v>
      </c>
      <c r="K135" s="91" t="e">
        <f>VLOOKUP(A134,počty!$Y$6:$FA$100,62,0)</f>
        <v>#N/A</v>
      </c>
      <c r="L135" s="88" t="e">
        <f>VLOOKUP(A134,počty!$Y$6:$FA$100,63,0)</f>
        <v>#N/A</v>
      </c>
      <c r="M135" s="88" t="e">
        <f>VLOOKUP(A134,počty!$Y$6:$FA$100,64,0)</f>
        <v>#N/A</v>
      </c>
      <c r="N135" s="88" t="e">
        <f>VLOOKUP(A134,počty!$Y$6:$FA$100,65,0)</f>
        <v>#N/A</v>
      </c>
      <c r="O135" s="93" t="e">
        <f>VLOOKUP(A134,počty!$Y$6:$FA$100,66,0)</f>
        <v>#N/A</v>
      </c>
      <c r="P135" s="498"/>
      <c r="Q135" s="127" t="e">
        <f>VLOOKUP(A134,počty!$Y$6:$FA$100,69,0)</f>
        <v>#N/A</v>
      </c>
    </row>
    <row r="136" spans="1:17" ht="13.5" customHeight="1">
      <c r="A136" s="513">
        <v>63</v>
      </c>
      <c r="B136" s="499" t="e">
        <f>VLOOKUP(A136,počty!$Y$6:$FA$100,68,0)</f>
        <v>#N/A</v>
      </c>
      <c r="C136" s="121" t="e">
        <f>VLOOKUP(A136,počty!$Y$6:$FA$100,46,0)</f>
        <v>#N/A</v>
      </c>
      <c r="D136" s="80" t="e">
        <f>VLOOKUP(A136,počty!$Y$6:$FA$100,15,0)</f>
        <v>#N/A</v>
      </c>
      <c r="E136" s="81" t="e">
        <f>VLOOKUP(A136,počty!$Y$6:$FA$100,18,0)</f>
        <v>#N/A</v>
      </c>
      <c r="F136" s="124" t="e">
        <f>VLOOKUP(A136,počty!$Y$6:$FA$100,47,0)</f>
        <v>#N/A</v>
      </c>
      <c r="G136" s="83" t="e">
        <f>VLOOKUP(A136,počty!$Y$6:$FA$100,48,0)</f>
        <v>#N/A</v>
      </c>
      <c r="H136" s="84" t="e">
        <f>VLOOKUP(A136,počty!$Y$6:$FA$100,49,0)</f>
        <v>#N/A</v>
      </c>
      <c r="I136" s="84" t="e">
        <f>VLOOKUP(A136,počty!$Y$6:$FA$100,50,0)</f>
        <v>#N/A</v>
      </c>
      <c r="J136" s="84" t="e">
        <f>VLOOKUP(A136,počty!$Y$6:$FA$100,51,0)</f>
        <v>#N/A</v>
      </c>
      <c r="K136" s="85" t="e">
        <f>VLOOKUP(A136,počty!$Y$6:$FA$100,52,0)</f>
        <v>#N/A</v>
      </c>
      <c r="L136" s="82" t="e">
        <f>VLOOKUP(A136,počty!$Y$6:$FA$100,53,0)</f>
        <v>#N/A</v>
      </c>
      <c r="M136" s="82" t="e">
        <f>VLOOKUP(A136,počty!$Y$6:$FA$100,54,0)</f>
        <v>#N/A</v>
      </c>
      <c r="N136" s="82" t="e">
        <f>VLOOKUP(A136,počty!$Y$6:$FA$100,55,0)</f>
        <v>#N/A</v>
      </c>
      <c r="O136" s="92" t="e">
        <f>VLOOKUP(A136,počty!$Y$6:$FA$100,56,0)</f>
        <v>#N/A</v>
      </c>
      <c r="P136" s="497" t="e">
        <f>VLOOKUP(A136,počty!$Y$6:$FA$100,67,0)</f>
        <v>#N/A</v>
      </c>
      <c r="Q136" s="126" t="e">
        <f>VLOOKUP(A136,počty!$Y$6:$FA$100,70,0)</f>
        <v>#N/A</v>
      </c>
    </row>
    <row r="137" spans="1:17" ht="13.5" customHeight="1" thickBot="1">
      <c r="A137" s="514"/>
      <c r="B137" s="500"/>
      <c r="C137" s="122"/>
      <c r="D137" s="86" t="e">
        <f>VLOOKUP(A136,počty!$Y$6:$FA$100,16,0)</f>
        <v>#N/A</v>
      </c>
      <c r="E137" s="87" t="e">
        <f>VLOOKUP(A136,počty!$Y$6:$FA$100,17,0)</f>
        <v>#N/A</v>
      </c>
      <c r="F137" s="125" t="e">
        <f>VLOOKUP(A136,počty!$Y$6:$FA$100,57,0)</f>
        <v>#N/A</v>
      </c>
      <c r="G137" s="89" t="e">
        <f>VLOOKUP(A136,počty!$Y$6:$FA$100,58,0)</f>
        <v>#N/A</v>
      </c>
      <c r="H137" s="90" t="e">
        <f>VLOOKUP(A136,počty!$Y$6:$FA$100,59,0)</f>
        <v>#N/A</v>
      </c>
      <c r="I137" s="90" t="e">
        <f>VLOOKUP(A136,počty!$Y$6:$FA$100,60,0)</f>
        <v>#N/A</v>
      </c>
      <c r="J137" s="90" t="e">
        <f>VLOOKUP(A136,počty!$Y$6:$FA$100,61,0)</f>
        <v>#N/A</v>
      </c>
      <c r="K137" s="91" t="e">
        <f>VLOOKUP(A136,počty!$Y$6:$FA$100,62,0)</f>
        <v>#N/A</v>
      </c>
      <c r="L137" s="88" t="e">
        <f>VLOOKUP(A136,počty!$Y$6:$FA$100,63,0)</f>
        <v>#N/A</v>
      </c>
      <c r="M137" s="88" t="e">
        <f>VLOOKUP(A136,počty!$Y$6:$FA$100,64,0)</f>
        <v>#N/A</v>
      </c>
      <c r="N137" s="88" t="e">
        <f>VLOOKUP(A136,počty!$Y$6:$FA$100,65,0)</f>
        <v>#N/A</v>
      </c>
      <c r="O137" s="93" t="e">
        <f>VLOOKUP(A136,počty!$Y$6:$FA$100,66,0)</f>
        <v>#N/A</v>
      </c>
      <c r="P137" s="498"/>
      <c r="Q137" s="127" t="e">
        <f>VLOOKUP(A136,počty!$Y$6:$FA$100,69,0)</f>
        <v>#N/A</v>
      </c>
    </row>
    <row r="138" spans="1:17" ht="13.5" customHeight="1">
      <c r="A138" s="513">
        <v>64</v>
      </c>
      <c r="B138" s="499" t="e">
        <f>VLOOKUP(A138,počty!$Y$6:$FA$100,68,0)</f>
        <v>#N/A</v>
      </c>
      <c r="C138" s="121" t="e">
        <f>VLOOKUP(A138,počty!$Y$6:$FA$100,46,0)</f>
        <v>#N/A</v>
      </c>
      <c r="D138" s="80" t="e">
        <f>VLOOKUP(A138,počty!$Y$6:$FA$100,15,0)</f>
        <v>#N/A</v>
      </c>
      <c r="E138" s="81" t="e">
        <f>VLOOKUP(A138,počty!$Y$6:$FA$100,18,0)</f>
        <v>#N/A</v>
      </c>
      <c r="F138" s="124" t="e">
        <f>VLOOKUP(A138,počty!$Y$6:$FA$100,47,0)</f>
        <v>#N/A</v>
      </c>
      <c r="G138" s="83" t="e">
        <f>VLOOKUP(A138,počty!$Y$6:$FA$100,48,0)</f>
        <v>#N/A</v>
      </c>
      <c r="H138" s="84" t="e">
        <f>VLOOKUP(A138,počty!$Y$6:$FA$100,49,0)</f>
        <v>#N/A</v>
      </c>
      <c r="I138" s="84" t="e">
        <f>VLOOKUP(A138,počty!$Y$6:$FA$100,50,0)</f>
        <v>#N/A</v>
      </c>
      <c r="J138" s="84" t="e">
        <f>VLOOKUP(A138,počty!$Y$6:$FA$100,51,0)</f>
        <v>#N/A</v>
      </c>
      <c r="K138" s="85" t="e">
        <f>VLOOKUP(A138,počty!$Y$6:$FA$100,52,0)</f>
        <v>#N/A</v>
      </c>
      <c r="L138" s="82" t="e">
        <f>VLOOKUP(A138,počty!$Y$6:$FA$100,53,0)</f>
        <v>#N/A</v>
      </c>
      <c r="M138" s="82" t="e">
        <f>VLOOKUP(A138,počty!$Y$6:$FA$100,54,0)</f>
        <v>#N/A</v>
      </c>
      <c r="N138" s="82" t="e">
        <f>VLOOKUP(A138,počty!$Y$6:$FA$100,55,0)</f>
        <v>#N/A</v>
      </c>
      <c r="O138" s="92" t="e">
        <f>VLOOKUP(A138,počty!$Y$6:$FA$100,56,0)</f>
        <v>#N/A</v>
      </c>
      <c r="P138" s="497" t="e">
        <f>VLOOKUP(A138,počty!$Y$6:$FA$100,67,0)</f>
        <v>#N/A</v>
      </c>
      <c r="Q138" s="126" t="e">
        <f>VLOOKUP(A138,počty!$Y$6:$FA$100,70,0)</f>
        <v>#N/A</v>
      </c>
    </row>
    <row r="139" spans="1:17" ht="13.5" customHeight="1" thickBot="1">
      <c r="A139" s="514"/>
      <c r="B139" s="500"/>
      <c r="C139" s="122"/>
      <c r="D139" s="86" t="e">
        <f>VLOOKUP(A138,počty!$Y$6:$FA$100,16,0)</f>
        <v>#N/A</v>
      </c>
      <c r="E139" s="87" t="e">
        <f>VLOOKUP(A138,počty!$Y$6:$FA$100,17,0)</f>
        <v>#N/A</v>
      </c>
      <c r="F139" s="125" t="e">
        <f>VLOOKUP(A138,počty!$Y$6:$FA$100,57,0)</f>
        <v>#N/A</v>
      </c>
      <c r="G139" s="89" t="e">
        <f>VLOOKUP(A138,počty!$Y$6:$FA$100,58,0)</f>
        <v>#N/A</v>
      </c>
      <c r="H139" s="90" t="e">
        <f>VLOOKUP(A138,počty!$Y$6:$FA$100,59,0)</f>
        <v>#N/A</v>
      </c>
      <c r="I139" s="90" t="e">
        <f>VLOOKUP(A138,počty!$Y$6:$FA$100,60,0)</f>
        <v>#N/A</v>
      </c>
      <c r="J139" s="90" t="e">
        <f>VLOOKUP(A138,počty!$Y$6:$FA$100,61,0)</f>
        <v>#N/A</v>
      </c>
      <c r="K139" s="91" t="e">
        <f>VLOOKUP(A138,počty!$Y$6:$FA$100,62,0)</f>
        <v>#N/A</v>
      </c>
      <c r="L139" s="88" t="e">
        <f>VLOOKUP(A138,počty!$Y$6:$FA$100,63,0)</f>
        <v>#N/A</v>
      </c>
      <c r="M139" s="88" t="e">
        <f>VLOOKUP(A138,počty!$Y$6:$FA$100,64,0)</f>
        <v>#N/A</v>
      </c>
      <c r="N139" s="88" t="e">
        <f>VLOOKUP(A138,počty!$Y$6:$FA$100,65,0)</f>
        <v>#N/A</v>
      </c>
      <c r="O139" s="93" t="e">
        <f>VLOOKUP(A138,počty!$Y$6:$FA$100,66,0)</f>
        <v>#N/A</v>
      </c>
      <c r="P139" s="498"/>
      <c r="Q139" s="127" t="e">
        <f>VLOOKUP(A138,počty!$Y$6:$FA$100,69,0)</f>
        <v>#N/A</v>
      </c>
    </row>
    <row r="140" spans="1:17" ht="13.5" customHeight="1">
      <c r="A140" s="513">
        <v>65</v>
      </c>
      <c r="B140" s="499" t="e">
        <f>VLOOKUP(A140,počty!$Y$6:$FA$100,68,0)</f>
        <v>#N/A</v>
      </c>
      <c r="C140" s="121" t="e">
        <f>VLOOKUP(A140,počty!$Y$6:$FA$100,46,0)</f>
        <v>#N/A</v>
      </c>
      <c r="D140" s="80" t="e">
        <f>VLOOKUP(A140,počty!$Y$6:$FA$100,15,0)</f>
        <v>#N/A</v>
      </c>
      <c r="E140" s="81" t="e">
        <f>VLOOKUP(A140,počty!$Y$6:$FA$100,18,0)</f>
        <v>#N/A</v>
      </c>
      <c r="F140" s="124" t="e">
        <f>VLOOKUP(A140,počty!$Y$6:$FA$100,47,0)</f>
        <v>#N/A</v>
      </c>
      <c r="G140" s="83" t="e">
        <f>VLOOKUP(A140,počty!$Y$6:$FA$100,48,0)</f>
        <v>#N/A</v>
      </c>
      <c r="H140" s="84" t="e">
        <f>VLOOKUP(A140,počty!$Y$6:$FA$100,49,0)</f>
        <v>#N/A</v>
      </c>
      <c r="I140" s="84" t="e">
        <f>VLOOKUP(A140,počty!$Y$6:$FA$100,50,0)</f>
        <v>#N/A</v>
      </c>
      <c r="J140" s="84" t="e">
        <f>VLOOKUP(A140,počty!$Y$6:$FA$100,51,0)</f>
        <v>#N/A</v>
      </c>
      <c r="K140" s="85" t="e">
        <f>VLOOKUP(A140,počty!$Y$6:$FA$100,52,0)</f>
        <v>#N/A</v>
      </c>
      <c r="L140" s="82" t="e">
        <f>VLOOKUP(A140,počty!$Y$6:$FA$100,53,0)</f>
        <v>#N/A</v>
      </c>
      <c r="M140" s="82" t="e">
        <f>VLOOKUP(A140,počty!$Y$6:$FA$100,54,0)</f>
        <v>#N/A</v>
      </c>
      <c r="N140" s="82" t="e">
        <f>VLOOKUP(A140,počty!$Y$6:$FA$100,55,0)</f>
        <v>#N/A</v>
      </c>
      <c r="O140" s="92" t="e">
        <f>VLOOKUP(A140,počty!$Y$6:$FA$100,56,0)</f>
        <v>#N/A</v>
      </c>
      <c r="P140" s="497" t="e">
        <f>VLOOKUP(A140,počty!$Y$6:$FA$100,67,0)</f>
        <v>#N/A</v>
      </c>
      <c r="Q140" s="126" t="e">
        <f>VLOOKUP(A140,počty!$Y$6:$FA$100,70,0)</f>
        <v>#N/A</v>
      </c>
    </row>
    <row r="141" spans="1:17" ht="13.5" customHeight="1" thickBot="1">
      <c r="A141" s="514"/>
      <c r="B141" s="500"/>
      <c r="C141" s="122"/>
      <c r="D141" s="86" t="e">
        <f>VLOOKUP(A140,počty!$Y$6:$FA$100,16,0)</f>
        <v>#N/A</v>
      </c>
      <c r="E141" s="87" t="e">
        <f>VLOOKUP(A140,počty!$Y$6:$FA$100,17,0)</f>
        <v>#N/A</v>
      </c>
      <c r="F141" s="125" t="e">
        <f>VLOOKUP(A140,počty!$Y$6:$FA$100,57,0)</f>
        <v>#N/A</v>
      </c>
      <c r="G141" s="89" t="e">
        <f>VLOOKUP(A140,počty!$Y$6:$FA$100,58,0)</f>
        <v>#N/A</v>
      </c>
      <c r="H141" s="90" t="e">
        <f>VLOOKUP(A140,počty!$Y$6:$FA$100,59,0)</f>
        <v>#N/A</v>
      </c>
      <c r="I141" s="90" t="e">
        <f>VLOOKUP(A140,počty!$Y$6:$FA$100,60,0)</f>
        <v>#N/A</v>
      </c>
      <c r="J141" s="90" t="e">
        <f>VLOOKUP(A140,počty!$Y$6:$FA$100,61,0)</f>
        <v>#N/A</v>
      </c>
      <c r="K141" s="91" t="e">
        <f>VLOOKUP(A140,počty!$Y$6:$FA$100,62,0)</f>
        <v>#N/A</v>
      </c>
      <c r="L141" s="88" t="e">
        <f>VLOOKUP(A140,počty!$Y$6:$FA$100,63,0)</f>
        <v>#N/A</v>
      </c>
      <c r="M141" s="88" t="e">
        <f>VLOOKUP(A140,počty!$Y$6:$FA$100,64,0)</f>
        <v>#N/A</v>
      </c>
      <c r="N141" s="88" t="e">
        <f>VLOOKUP(A140,počty!$Y$6:$FA$100,65,0)</f>
        <v>#N/A</v>
      </c>
      <c r="O141" s="93" t="e">
        <f>VLOOKUP(A140,počty!$Y$6:$FA$100,66,0)</f>
        <v>#N/A</v>
      </c>
      <c r="P141" s="498"/>
      <c r="Q141" s="127" t="e">
        <f>VLOOKUP(A140,počty!$Y$6:$FA$100,69,0)</f>
        <v>#N/A</v>
      </c>
    </row>
    <row r="142" spans="1:17" ht="13.5" customHeight="1">
      <c r="A142" s="513">
        <v>66</v>
      </c>
      <c r="B142" s="499" t="e">
        <f>VLOOKUP(A142,počty!$Y$6:$FA$100,68,0)</f>
        <v>#N/A</v>
      </c>
      <c r="C142" s="121" t="e">
        <f>VLOOKUP(A142,počty!$Y$6:$FA$100,46,0)</f>
        <v>#N/A</v>
      </c>
      <c r="D142" s="80" t="e">
        <f>VLOOKUP(A142,počty!$Y$6:$FA$100,15,0)</f>
        <v>#N/A</v>
      </c>
      <c r="E142" s="81" t="e">
        <f>VLOOKUP(A142,počty!$Y$6:$FA$100,18,0)</f>
        <v>#N/A</v>
      </c>
      <c r="F142" s="124" t="e">
        <f>VLOOKUP(A142,počty!$Y$6:$FA$100,47,0)</f>
        <v>#N/A</v>
      </c>
      <c r="G142" s="83" t="e">
        <f>VLOOKUP(A142,počty!$Y$6:$FA$100,48,0)</f>
        <v>#N/A</v>
      </c>
      <c r="H142" s="84" t="e">
        <f>VLOOKUP(A142,počty!$Y$6:$FA$100,49,0)</f>
        <v>#N/A</v>
      </c>
      <c r="I142" s="84" t="e">
        <f>VLOOKUP(A142,počty!$Y$6:$FA$100,50,0)</f>
        <v>#N/A</v>
      </c>
      <c r="J142" s="84" t="e">
        <f>VLOOKUP(A142,počty!$Y$6:$FA$100,51,0)</f>
        <v>#N/A</v>
      </c>
      <c r="K142" s="85" t="e">
        <f>VLOOKUP(A142,počty!$Y$6:$FA$100,52,0)</f>
        <v>#N/A</v>
      </c>
      <c r="L142" s="82" t="e">
        <f>VLOOKUP(A142,počty!$Y$6:$FA$100,53,0)</f>
        <v>#N/A</v>
      </c>
      <c r="M142" s="82" t="e">
        <f>VLOOKUP(A142,počty!$Y$6:$FA$100,54,0)</f>
        <v>#N/A</v>
      </c>
      <c r="N142" s="82" t="e">
        <f>VLOOKUP(A142,počty!$Y$6:$FA$100,55,0)</f>
        <v>#N/A</v>
      </c>
      <c r="O142" s="92" t="e">
        <f>VLOOKUP(A142,počty!$Y$6:$FA$100,56,0)</f>
        <v>#N/A</v>
      </c>
      <c r="P142" s="497" t="e">
        <f>VLOOKUP(A142,počty!$Y$6:$FA$100,67,0)</f>
        <v>#N/A</v>
      </c>
      <c r="Q142" s="126" t="e">
        <f>VLOOKUP(A142,počty!$Y$6:$FA$100,70,0)</f>
        <v>#N/A</v>
      </c>
    </row>
    <row r="143" spans="1:17" ht="13.5" customHeight="1" thickBot="1">
      <c r="A143" s="514"/>
      <c r="B143" s="500"/>
      <c r="C143" s="122"/>
      <c r="D143" s="86" t="e">
        <f>VLOOKUP(A142,počty!$Y$6:$FA$100,16,0)</f>
        <v>#N/A</v>
      </c>
      <c r="E143" s="87" t="e">
        <f>VLOOKUP(A142,počty!$Y$6:$FA$100,17,0)</f>
        <v>#N/A</v>
      </c>
      <c r="F143" s="125" t="e">
        <f>VLOOKUP(A142,počty!$Y$6:$FA$100,57,0)</f>
        <v>#N/A</v>
      </c>
      <c r="G143" s="89" t="e">
        <f>VLOOKUP(A142,počty!$Y$6:$FA$100,58,0)</f>
        <v>#N/A</v>
      </c>
      <c r="H143" s="90" t="e">
        <f>VLOOKUP(A142,počty!$Y$6:$FA$100,59,0)</f>
        <v>#N/A</v>
      </c>
      <c r="I143" s="90" t="e">
        <f>VLOOKUP(A142,počty!$Y$6:$FA$100,60,0)</f>
        <v>#N/A</v>
      </c>
      <c r="J143" s="90" t="e">
        <f>VLOOKUP(A142,počty!$Y$6:$FA$100,61,0)</f>
        <v>#N/A</v>
      </c>
      <c r="K143" s="91" t="e">
        <f>VLOOKUP(A142,počty!$Y$6:$FA$100,62,0)</f>
        <v>#N/A</v>
      </c>
      <c r="L143" s="88" t="e">
        <f>VLOOKUP(A142,počty!$Y$6:$FA$100,63,0)</f>
        <v>#N/A</v>
      </c>
      <c r="M143" s="88" t="e">
        <f>VLOOKUP(A142,počty!$Y$6:$FA$100,64,0)</f>
        <v>#N/A</v>
      </c>
      <c r="N143" s="88" t="e">
        <f>VLOOKUP(A142,počty!$Y$6:$FA$100,65,0)</f>
        <v>#N/A</v>
      </c>
      <c r="O143" s="93" t="e">
        <f>VLOOKUP(A142,počty!$Y$6:$FA$100,66,0)</f>
        <v>#N/A</v>
      </c>
      <c r="P143" s="498"/>
      <c r="Q143" s="127" t="e">
        <f>VLOOKUP(A142,počty!$Y$6:$FA$100,69,0)</f>
        <v>#N/A</v>
      </c>
    </row>
    <row r="144" spans="1:17" ht="13.5" customHeight="1">
      <c r="A144" s="513">
        <v>67</v>
      </c>
      <c r="B144" s="499" t="e">
        <f>VLOOKUP(A144,počty!$Y$6:$FA$100,68,0)</f>
        <v>#N/A</v>
      </c>
      <c r="C144" s="121" t="e">
        <f>VLOOKUP(A144,počty!$Y$6:$FA$100,46,0)</f>
        <v>#N/A</v>
      </c>
      <c r="D144" s="80" t="e">
        <f>VLOOKUP(A144,počty!$Y$6:$FA$100,15,0)</f>
        <v>#N/A</v>
      </c>
      <c r="E144" s="81" t="e">
        <f>VLOOKUP(A144,počty!$Y$6:$FA$100,18,0)</f>
        <v>#N/A</v>
      </c>
      <c r="F144" s="124" t="e">
        <f>VLOOKUP(A144,počty!$Y$6:$FA$100,47,0)</f>
        <v>#N/A</v>
      </c>
      <c r="G144" s="83" t="e">
        <f>VLOOKUP(A144,počty!$Y$6:$FA$100,48,0)</f>
        <v>#N/A</v>
      </c>
      <c r="H144" s="84" t="e">
        <f>VLOOKUP(A144,počty!$Y$6:$FA$100,49,0)</f>
        <v>#N/A</v>
      </c>
      <c r="I144" s="84" t="e">
        <f>VLOOKUP(A144,počty!$Y$6:$FA$100,50,0)</f>
        <v>#N/A</v>
      </c>
      <c r="J144" s="84" t="e">
        <f>VLOOKUP(A144,počty!$Y$6:$FA$100,51,0)</f>
        <v>#N/A</v>
      </c>
      <c r="K144" s="85" t="e">
        <f>VLOOKUP(A144,počty!$Y$6:$FA$100,52,0)</f>
        <v>#N/A</v>
      </c>
      <c r="L144" s="82" t="e">
        <f>VLOOKUP(A144,počty!$Y$6:$FA$100,53,0)</f>
        <v>#N/A</v>
      </c>
      <c r="M144" s="82" t="e">
        <f>VLOOKUP(A144,počty!$Y$6:$FA$100,54,0)</f>
        <v>#N/A</v>
      </c>
      <c r="N144" s="82" t="e">
        <f>VLOOKUP(A144,počty!$Y$6:$FA$100,55,0)</f>
        <v>#N/A</v>
      </c>
      <c r="O144" s="92" t="e">
        <f>VLOOKUP(A144,počty!$Y$6:$FA$100,56,0)</f>
        <v>#N/A</v>
      </c>
      <c r="P144" s="497" t="e">
        <f>VLOOKUP(A144,počty!$Y$6:$FA$100,67,0)</f>
        <v>#N/A</v>
      </c>
      <c r="Q144" s="126" t="e">
        <f>VLOOKUP(A144,počty!$Y$6:$FA$100,70,0)</f>
        <v>#N/A</v>
      </c>
    </row>
    <row r="145" spans="1:17" ht="13.5" customHeight="1" thickBot="1">
      <c r="A145" s="514"/>
      <c r="B145" s="500"/>
      <c r="C145" s="122"/>
      <c r="D145" s="86" t="e">
        <f>VLOOKUP(A144,počty!$Y$6:$FA$100,16,0)</f>
        <v>#N/A</v>
      </c>
      <c r="E145" s="87" t="e">
        <f>VLOOKUP(A144,počty!$Y$6:$FA$100,17,0)</f>
        <v>#N/A</v>
      </c>
      <c r="F145" s="125" t="e">
        <f>VLOOKUP(A144,počty!$Y$6:$FA$100,57,0)</f>
        <v>#N/A</v>
      </c>
      <c r="G145" s="89" t="e">
        <f>VLOOKUP(A144,počty!$Y$6:$FA$100,58,0)</f>
        <v>#N/A</v>
      </c>
      <c r="H145" s="90" t="e">
        <f>VLOOKUP(A144,počty!$Y$6:$FA$100,59,0)</f>
        <v>#N/A</v>
      </c>
      <c r="I145" s="90" t="e">
        <f>VLOOKUP(A144,počty!$Y$6:$FA$100,60,0)</f>
        <v>#N/A</v>
      </c>
      <c r="J145" s="90" t="e">
        <f>VLOOKUP(A144,počty!$Y$6:$FA$100,61,0)</f>
        <v>#N/A</v>
      </c>
      <c r="K145" s="91" t="e">
        <f>VLOOKUP(A144,počty!$Y$6:$FA$100,62,0)</f>
        <v>#N/A</v>
      </c>
      <c r="L145" s="88" t="e">
        <f>VLOOKUP(A144,počty!$Y$6:$FA$100,63,0)</f>
        <v>#N/A</v>
      </c>
      <c r="M145" s="88" t="e">
        <f>VLOOKUP(A144,počty!$Y$6:$FA$100,64,0)</f>
        <v>#N/A</v>
      </c>
      <c r="N145" s="88" t="e">
        <f>VLOOKUP(A144,počty!$Y$6:$FA$100,65,0)</f>
        <v>#N/A</v>
      </c>
      <c r="O145" s="93" t="e">
        <f>VLOOKUP(A144,počty!$Y$6:$FA$100,66,0)</f>
        <v>#N/A</v>
      </c>
      <c r="P145" s="498"/>
      <c r="Q145" s="127" t="e">
        <f>VLOOKUP(A144,počty!$Y$6:$FA$100,69,0)</f>
        <v>#N/A</v>
      </c>
    </row>
    <row r="146" spans="1:17" ht="13.5" customHeight="1">
      <c r="A146" s="513">
        <v>68</v>
      </c>
      <c r="B146" s="499" t="e">
        <f>VLOOKUP(A146,počty!$Y$6:$FA$100,68,0)</f>
        <v>#N/A</v>
      </c>
      <c r="C146" s="121" t="e">
        <f>VLOOKUP(A146,počty!$Y$6:$FA$100,46,0)</f>
        <v>#N/A</v>
      </c>
      <c r="D146" s="80" t="e">
        <f>VLOOKUP(A146,počty!$Y$6:$FA$100,15,0)</f>
        <v>#N/A</v>
      </c>
      <c r="E146" s="81" t="e">
        <f>VLOOKUP(A146,počty!$Y$6:$FA$100,18,0)</f>
        <v>#N/A</v>
      </c>
      <c r="F146" s="124" t="e">
        <f>VLOOKUP(A146,počty!$Y$6:$FA$100,47,0)</f>
        <v>#N/A</v>
      </c>
      <c r="G146" s="83" t="e">
        <f>VLOOKUP(A146,počty!$Y$6:$FA$100,48,0)</f>
        <v>#N/A</v>
      </c>
      <c r="H146" s="84" t="e">
        <f>VLOOKUP(A146,počty!$Y$6:$FA$100,49,0)</f>
        <v>#N/A</v>
      </c>
      <c r="I146" s="84" t="e">
        <f>VLOOKUP(A146,počty!$Y$6:$FA$100,50,0)</f>
        <v>#N/A</v>
      </c>
      <c r="J146" s="84" t="e">
        <f>VLOOKUP(A146,počty!$Y$6:$FA$100,51,0)</f>
        <v>#N/A</v>
      </c>
      <c r="K146" s="85" t="e">
        <f>VLOOKUP(A146,počty!$Y$6:$FA$100,52,0)</f>
        <v>#N/A</v>
      </c>
      <c r="L146" s="82" t="e">
        <f>VLOOKUP(A146,počty!$Y$6:$FA$100,53,0)</f>
        <v>#N/A</v>
      </c>
      <c r="M146" s="82" t="e">
        <f>VLOOKUP(A146,počty!$Y$6:$FA$100,54,0)</f>
        <v>#N/A</v>
      </c>
      <c r="N146" s="82" t="e">
        <f>VLOOKUP(A146,počty!$Y$6:$FA$100,55,0)</f>
        <v>#N/A</v>
      </c>
      <c r="O146" s="92" t="e">
        <f>VLOOKUP(A146,počty!$Y$6:$FA$100,56,0)</f>
        <v>#N/A</v>
      </c>
      <c r="P146" s="497" t="e">
        <f>VLOOKUP(A146,počty!$Y$6:$FA$100,67,0)</f>
        <v>#N/A</v>
      </c>
      <c r="Q146" s="126" t="e">
        <f>VLOOKUP(A146,počty!$Y$6:$FA$100,70,0)</f>
        <v>#N/A</v>
      </c>
    </row>
    <row r="147" spans="1:17" ht="13.5" customHeight="1" thickBot="1">
      <c r="A147" s="514"/>
      <c r="B147" s="500"/>
      <c r="C147" s="122"/>
      <c r="D147" s="86" t="e">
        <f>VLOOKUP(A146,počty!$Y$6:$FA$100,16,0)</f>
        <v>#N/A</v>
      </c>
      <c r="E147" s="87" t="e">
        <f>VLOOKUP(A146,počty!$Y$6:$FA$100,17,0)</f>
        <v>#N/A</v>
      </c>
      <c r="F147" s="125" t="e">
        <f>VLOOKUP(A146,počty!$Y$6:$FA$100,57,0)</f>
        <v>#N/A</v>
      </c>
      <c r="G147" s="89" t="e">
        <f>VLOOKUP(A146,počty!$Y$6:$FA$100,58,0)</f>
        <v>#N/A</v>
      </c>
      <c r="H147" s="90" t="e">
        <f>VLOOKUP(A146,počty!$Y$6:$FA$100,59,0)</f>
        <v>#N/A</v>
      </c>
      <c r="I147" s="90" t="e">
        <f>VLOOKUP(A146,počty!$Y$6:$FA$100,60,0)</f>
        <v>#N/A</v>
      </c>
      <c r="J147" s="90" t="e">
        <f>VLOOKUP(A146,počty!$Y$6:$FA$100,61,0)</f>
        <v>#N/A</v>
      </c>
      <c r="K147" s="91" t="e">
        <f>VLOOKUP(A146,počty!$Y$6:$FA$100,62,0)</f>
        <v>#N/A</v>
      </c>
      <c r="L147" s="88" t="e">
        <f>VLOOKUP(A146,počty!$Y$6:$FA$100,63,0)</f>
        <v>#N/A</v>
      </c>
      <c r="M147" s="88" t="e">
        <f>VLOOKUP(A146,počty!$Y$6:$FA$100,64,0)</f>
        <v>#N/A</v>
      </c>
      <c r="N147" s="88" t="e">
        <f>VLOOKUP(A146,počty!$Y$6:$FA$100,65,0)</f>
        <v>#N/A</v>
      </c>
      <c r="O147" s="93" t="e">
        <f>VLOOKUP(A146,počty!$Y$6:$FA$100,66,0)</f>
        <v>#N/A</v>
      </c>
      <c r="P147" s="498"/>
      <c r="Q147" s="127" t="e">
        <f>VLOOKUP(A146,počty!$Y$6:$FA$100,69,0)</f>
        <v>#N/A</v>
      </c>
    </row>
    <row r="148" spans="1:17" ht="13.5" customHeight="1">
      <c r="A148" s="513">
        <v>69</v>
      </c>
      <c r="B148" s="499" t="e">
        <f>VLOOKUP(A148,počty!$Y$6:$FA$100,68,0)</f>
        <v>#N/A</v>
      </c>
      <c r="C148" s="121" t="e">
        <f>VLOOKUP(A148,počty!$Y$6:$FA$100,46,0)</f>
        <v>#N/A</v>
      </c>
      <c r="D148" s="80" t="e">
        <f>VLOOKUP(A148,počty!$Y$6:$FA$100,15,0)</f>
        <v>#N/A</v>
      </c>
      <c r="E148" s="81" t="e">
        <f>VLOOKUP(A148,počty!$Y$6:$FA$100,18,0)</f>
        <v>#N/A</v>
      </c>
      <c r="F148" s="124" t="e">
        <f>VLOOKUP(A148,počty!$Y$6:$FA$100,47,0)</f>
        <v>#N/A</v>
      </c>
      <c r="G148" s="83" t="e">
        <f>VLOOKUP(A148,počty!$Y$6:$FA$100,48,0)</f>
        <v>#N/A</v>
      </c>
      <c r="H148" s="84" t="e">
        <f>VLOOKUP(A148,počty!$Y$6:$FA$100,49,0)</f>
        <v>#N/A</v>
      </c>
      <c r="I148" s="84" t="e">
        <f>VLOOKUP(A148,počty!$Y$6:$FA$100,50,0)</f>
        <v>#N/A</v>
      </c>
      <c r="J148" s="84" t="e">
        <f>VLOOKUP(A148,počty!$Y$6:$FA$100,51,0)</f>
        <v>#N/A</v>
      </c>
      <c r="K148" s="85" t="e">
        <f>VLOOKUP(A148,počty!$Y$6:$FA$100,52,0)</f>
        <v>#N/A</v>
      </c>
      <c r="L148" s="82" t="e">
        <f>VLOOKUP(A148,počty!$Y$6:$FA$100,53,0)</f>
        <v>#N/A</v>
      </c>
      <c r="M148" s="82" t="e">
        <f>VLOOKUP(A148,počty!$Y$6:$FA$100,54,0)</f>
        <v>#N/A</v>
      </c>
      <c r="N148" s="82" t="e">
        <f>VLOOKUP(A148,počty!$Y$6:$FA$100,55,0)</f>
        <v>#N/A</v>
      </c>
      <c r="O148" s="92" t="e">
        <f>VLOOKUP(A148,počty!$Y$6:$FA$100,56,0)</f>
        <v>#N/A</v>
      </c>
      <c r="P148" s="497" t="e">
        <f>VLOOKUP(A148,počty!$Y$6:$FA$100,67,0)</f>
        <v>#N/A</v>
      </c>
      <c r="Q148" s="126" t="e">
        <f>VLOOKUP(A148,počty!$Y$6:$FA$100,70,0)</f>
        <v>#N/A</v>
      </c>
    </row>
    <row r="149" spans="1:17" ht="13.5" customHeight="1" thickBot="1">
      <c r="A149" s="514"/>
      <c r="B149" s="500"/>
      <c r="C149" s="122"/>
      <c r="D149" s="86" t="e">
        <f>VLOOKUP(A148,počty!$Y$6:$FA$100,16,0)</f>
        <v>#N/A</v>
      </c>
      <c r="E149" s="87" t="e">
        <f>VLOOKUP(A148,počty!$Y$6:$FA$100,17,0)</f>
        <v>#N/A</v>
      </c>
      <c r="F149" s="125" t="e">
        <f>VLOOKUP(A148,počty!$Y$6:$FA$100,57,0)</f>
        <v>#N/A</v>
      </c>
      <c r="G149" s="89" t="e">
        <f>VLOOKUP(A148,počty!$Y$6:$FA$100,58,0)</f>
        <v>#N/A</v>
      </c>
      <c r="H149" s="90" t="e">
        <f>VLOOKUP(A148,počty!$Y$6:$FA$100,59,0)</f>
        <v>#N/A</v>
      </c>
      <c r="I149" s="90" t="e">
        <f>VLOOKUP(A148,počty!$Y$6:$FA$100,60,0)</f>
        <v>#N/A</v>
      </c>
      <c r="J149" s="90" t="e">
        <f>VLOOKUP(A148,počty!$Y$6:$FA$100,61,0)</f>
        <v>#N/A</v>
      </c>
      <c r="K149" s="91" t="e">
        <f>VLOOKUP(A148,počty!$Y$6:$FA$100,62,0)</f>
        <v>#N/A</v>
      </c>
      <c r="L149" s="88" t="e">
        <f>VLOOKUP(A148,počty!$Y$6:$FA$100,63,0)</f>
        <v>#N/A</v>
      </c>
      <c r="M149" s="88" t="e">
        <f>VLOOKUP(A148,počty!$Y$6:$FA$100,64,0)</f>
        <v>#N/A</v>
      </c>
      <c r="N149" s="88" t="e">
        <f>VLOOKUP(A148,počty!$Y$6:$FA$100,65,0)</f>
        <v>#N/A</v>
      </c>
      <c r="O149" s="93" t="e">
        <f>VLOOKUP(A148,počty!$Y$6:$FA$100,66,0)</f>
        <v>#N/A</v>
      </c>
      <c r="P149" s="498"/>
      <c r="Q149" s="127" t="e">
        <f>VLOOKUP(A148,počty!$Y$6:$FA$100,69,0)</f>
        <v>#N/A</v>
      </c>
    </row>
    <row r="150" spans="1:17" ht="13.5" customHeight="1">
      <c r="A150" s="513">
        <v>70</v>
      </c>
      <c r="B150" s="499" t="e">
        <f>VLOOKUP(A150,počty!$Y$6:$FA$100,68,0)</f>
        <v>#N/A</v>
      </c>
      <c r="C150" s="121" t="e">
        <f>VLOOKUP(A150,počty!$Y$6:$FA$100,46,0)</f>
        <v>#N/A</v>
      </c>
      <c r="D150" s="80" t="e">
        <f>VLOOKUP(A150,počty!$Y$6:$FA$100,15,0)</f>
        <v>#N/A</v>
      </c>
      <c r="E150" s="81" t="e">
        <f>VLOOKUP(A150,počty!$Y$6:$FA$100,18,0)</f>
        <v>#N/A</v>
      </c>
      <c r="F150" s="124" t="e">
        <f>VLOOKUP(A150,počty!$Y$6:$FA$100,47,0)</f>
        <v>#N/A</v>
      </c>
      <c r="G150" s="83" t="e">
        <f>VLOOKUP(A150,počty!$Y$6:$FA$100,48,0)</f>
        <v>#N/A</v>
      </c>
      <c r="H150" s="84" t="e">
        <f>VLOOKUP(A150,počty!$Y$6:$FA$100,49,0)</f>
        <v>#N/A</v>
      </c>
      <c r="I150" s="84" t="e">
        <f>VLOOKUP(A150,počty!$Y$6:$FA$100,50,0)</f>
        <v>#N/A</v>
      </c>
      <c r="J150" s="84" t="e">
        <f>VLOOKUP(A150,počty!$Y$6:$FA$100,51,0)</f>
        <v>#N/A</v>
      </c>
      <c r="K150" s="85" t="e">
        <f>VLOOKUP(A150,počty!$Y$6:$FA$100,52,0)</f>
        <v>#N/A</v>
      </c>
      <c r="L150" s="82" t="e">
        <f>VLOOKUP(A150,počty!$Y$6:$FA$100,53,0)</f>
        <v>#N/A</v>
      </c>
      <c r="M150" s="82" t="e">
        <f>VLOOKUP(A150,počty!$Y$6:$FA$100,54,0)</f>
        <v>#N/A</v>
      </c>
      <c r="N150" s="82" t="e">
        <f>VLOOKUP(A150,počty!$Y$6:$FA$100,55,0)</f>
        <v>#N/A</v>
      </c>
      <c r="O150" s="92" t="e">
        <f>VLOOKUP(A150,počty!$Y$6:$FA$100,56,0)</f>
        <v>#N/A</v>
      </c>
      <c r="P150" s="497" t="e">
        <f>VLOOKUP(A150,počty!$Y$6:$FA$100,67,0)</f>
        <v>#N/A</v>
      </c>
      <c r="Q150" s="126" t="e">
        <f>VLOOKUP(A150,počty!$Y$6:$FA$100,70,0)</f>
        <v>#N/A</v>
      </c>
    </row>
    <row r="151" spans="1:17" ht="13.5" customHeight="1" thickBot="1">
      <c r="A151" s="514"/>
      <c r="B151" s="500"/>
      <c r="C151" s="122"/>
      <c r="D151" s="86" t="e">
        <f>VLOOKUP(A150,počty!$Y$6:$FA$100,16,0)</f>
        <v>#N/A</v>
      </c>
      <c r="E151" s="87" t="e">
        <f>VLOOKUP(A150,počty!$Y$6:$FA$100,17,0)</f>
        <v>#N/A</v>
      </c>
      <c r="F151" s="125" t="e">
        <f>VLOOKUP(A150,počty!$Y$6:$FA$100,57,0)</f>
        <v>#N/A</v>
      </c>
      <c r="G151" s="89" t="e">
        <f>VLOOKUP(A150,počty!$Y$6:$FA$100,58,0)</f>
        <v>#N/A</v>
      </c>
      <c r="H151" s="90" t="e">
        <f>VLOOKUP(A150,počty!$Y$6:$FA$100,59,0)</f>
        <v>#N/A</v>
      </c>
      <c r="I151" s="90" t="e">
        <f>VLOOKUP(A150,počty!$Y$6:$FA$100,60,0)</f>
        <v>#N/A</v>
      </c>
      <c r="J151" s="90" t="e">
        <f>VLOOKUP(A150,počty!$Y$6:$FA$100,61,0)</f>
        <v>#N/A</v>
      </c>
      <c r="K151" s="91" t="e">
        <f>VLOOKUP(A150,počty!$Y$6:$FA$100,62,0)</f>
        <v>#N/A</v>
      </c>
      <c r="L151" s="88" t="e">
        <f>VLOOKUP(A150,počty!$Y$6:$FA$100,63,0)</f>
        <v>#N/A</v>
      </c>
      <c r="M151" s="88" t="e">
        <f>VLOOKUP(A150,počty!$Y$6:$FA$100,64,0)</f>
        <v>#N/A</v>
      </c>
      <c r="N151" s="88" t="e">
        <f>VLOOKUP(A150,počty!$Y$6:$FA$100,65,0)</f>
        <v>#N/A</v>
      </c>
      <c r="O151" s="93" t="e">
        <f>VLOOKUP(A150,počty!$Y$6:$FA$100,66,0)</f>
        <v>#N/A</v>
      </c>
      <c r="P151" s="498"/>
      <c r="Q151" s="127" t="e">
        <f>VLOOKUP(A150,počty!$Y$6:$FA$100,69,0)</f>
        <v>#N/A</v>
      </c>
    </row>
    <row r="152" spans="2:17" ht="13.5" customHeight="1" hidden="1">
      <c r="B152" s="69"/>
      <c r="C152" s="20"/>
      <c r="D152" s="94"/>
      <c r="E152" s="95"/>
      <c r="F152" s="128"/>
      <c r="G152" s="97"/>
      <c r="H152" s="97"/>
      <c r="I152" s="97"/>
      <c r="J152" s="97"/>
      <c r="K152" s="97"/>
      <c r="L152" s="96"/>
      <c r="M152" s="96"/>
      <c r="N152" s="96"/>
      <c r="O152" s="98"/>
      <c r="P152" s="129"/>
      <c r="Q152" s="130"/>
    </row>
    <row r="153" spans="2:17" ht="13.5" customHeight="1" hidden="1">
      <c r="B153" s="69"/>
      <c r="C153" s="20"/>
      <c r="D153" s="94"/>
      <c r="E153" s="95"/>
      <c r="F153" s="128"/>
      <c r="G153" s="97"/>
      <c r="H153" s="97"/>
      <c r="I153" s="97"/>
      <c r="J153" s="97"/>
      <c r="K153" s="97"/>
      <c r="L153" s="96"/>
      <c r="M153" s="96"/>
      <c r="N153" s="96"/>
      <c r="O153" s="98"/>
      <c r="P153" s="129"/>
      <c r="Q153" s="130"/>
    </row>
    <row r="154" spans="2:17" ht="13.5" customHeight="1" hidden="1">
      <c r="B154" s="69"/>
      <c r="C154" s="20"/>
      <c r="D154" s="94"/>
      <c r="E154" s="95"/>
      <c r="F154" s="128"/>
      <c r="G154" s="97"/>
      <c r="H154" s="97"/>
      <c r="I154" s="97"/>
      <c r="J154" s="97"/>
      <c r="K154" s="97"/>
      <c r="L154" s="96"/>
      <c r="M154" s="96"/>
      <c r="N154" s="96"/>
      <c r="O154" s="98"/>
      <c r="P154" s="129"/>
      <c r="Q154" s="130"/>
    </row>
    <row r="155" spans="2:17" ht="5.25" customHeight="1">
      <c r="B155" s="69"/>
      <c r="C155" s="20"/>
      <c r="D155" s="94"/>
      <c r="E155" s="95"/>
      <c r="F155" s="128"/>
      <c r="G155" s="97"/>
      <c r="H155" s="97"/>
      <c r="I155" s="97"/>
      <c r="J155" s="97"/>
      <c r="K155" s="97"/>
      <c r="L155" s="96"/>
      <c r="M155" s="96"/>
      <c r="N155" s="96"/>
      <c r="O155" s="98"/>
      <c r="P155" s="129"/>
      <c r="Q155" s="130"/>
    </row>
    <row r="156" spans="1:17" s="166" customFormat="1" ht="12" customHeight="1">
      <c r="A156" s="185"/>
      <c r="B156" s="164" t="s">
        <v>24</v>
      </c>
      <c r="C156" s="102"/>
      <c r="D156" s="94"/>
      <c r="E156" s="95" t="s">
        <v>136</v>
      </c>
      <c r="F156" s="165"/>
      <c r="G156" s="5"/>
      <c r="H156" s="5"/>
      <c r="I156" s="5"/>
      <c r="J156" s="16"/>
      <c r="K156" s="16"/>
      <c r="L156" s="15"/>
      <c r="M156" s="15"/>
      <c r="N156" s="15"/>
      <c r="O156" s="58"/>
      <c r="P156" s="3"/>
      <c r="Q156"/>
    </row>
    <row r="157" spans="1:17" s="166" customFormat="1" ht="12" customHeight="1">
      <c r="A157" s="185"/>
      <c r="B157" s="164" t="s">
        <v>23</v>
      </c>
      <c r="C157" s="102"/>
      <c r="D157" s="102"/>
      <c r="E157" s="95" t="s">
        <v>136</v>
      </c>
      <c r="F157" s="165"/>
      <c r="G157" s="12"/>
      <c r="H157" s="5"/>
      <c r="I157" s="14" t="s">
        <v>21</v>
      </c>
      <c r="J157" s="9"/>
      <c r="K157" s="9"/>
      <c r="L157" s="9"/>
      <c r="M157" s="10"/>
      <c r="N157" s="10"/>
      <c r="O157" s="13" t="s">
        <v>20</v>
      </c>
      <c r="P157" s="8"/>
      <c r="Q157" s="8"/>
    </row>
    <row r="158" spans="1:17" s="166" customFormat="1" ht="12" customHeight="1">
      <c r="A158" s="185"/>
      <c r="B158" s="164" t="s">
        <v>22</v>
      </c>
      <c r="C158" s="102"/>
      <c r="D158" s="102"/>
      <c r="E158" s="95" t="s">
        <v>136</v>
      </c>
      <c r="F158" s="165"/>
      <c r="G158" s="12"/>
      <c r="H158" s="5"/>
      <c r="I158" s="11" t="str">
        <f>+D5</f>
        <v>LASOTA Stanislav st.</v>
      </c>
      <c r="J158" s="9"/>
      <c r="K158" s="9"/>
      <c r="L158" s="9"/>
      <c r="M158" s="10"/>
      <c r="N158" s="10"/>
      <c r="O158" s="9" t="str">
        <f>+D7</f>
        <v>LASOTA Stanislav ml.</v>
      </c>
      <c r="P158" s="8"/>
      <c r="Q158" s="8"/>
    </row>
    <row r="159" spans="2:6" ht="8.25" customHeight="1">
      <c r="B159" s="79"/>
      <c r="C159" s="69"/>
      <c r="D159" s="12"/>
      <c r="E159" s="17"/>
      <c r="F159" s="15"/>
    </row>
    <row r="160" spans="2:6" ht="15" customHeight="1" hidden="1">
      <c r="B160" s="79"/>
      <c r="C160" s="69"/>
      <c r="D160" s="12"/>
      <c r="E160" s="17"/>
      <c r="F160" s="15"/>
    </row>
    <row r="161" spans="2:18" ht="12.75" customHeight="1">
      <c r="B161"/>
      <c r="C161"/>
      <c r="D161"/>
      <c r="E161" s="79"/>
      <c r="F161" s="123"/>
      <c r="R161" s="59"/>
    </row>
    <row r="162" spans="2:18" ht="14.25">
      <c r="B162"/>
      <c r="C162"/>
      <c r="D162"/>
      <c r="E162" s="79"/>
      <c r="F162" s="69"/>
      <c r="R162" s="59"/>
    </row>
    <row r="163" ht="12.75" customHeight="1"/>
  </sheetData>
  <sheetProtection/>
  <mergeCells count="217">
    <mergeCell ref="A148:A149"/>
    <mergeCell ref="B148:B149"/>
    <mergeCell ref="P148:P149"/>
    <mergeCell ref="A150:A151"/>
    <mergeCell ref="B150:B151"/>
    <mergeCell ref="P150:P151"/>
    <mergeCell ref="A144:A145"/>
    <mergeCell ref="B144:B145"/>
    <mergeCell ref="P144:P145"/>
    <mergeCell ref="A146:A147"/>
    <mergeCell ref="B146:B147"/>
    <mergeCell ref="P146:P147"/>
    <mergeCell ref="A140:A141"/>
    <mergeCell ref="B140:B141"/>
    <mergeCell ref="P140:P141"/>
    <mergeCell ref="A142:A143"/>
    <mergeCell ref="B142:B143"/>
    <mergeCell ref="P142:P143"/>
    <mergeCell ref="A136:A137"/>
    <mergeCell ref="B136:B137"/>
    <mergeCell ref="P136:P137"/>
    <mergeCell ref="A138:A139"/>
    <mergeCell ref="B138:B139"/>
    <mergeCell ref="P138:P139"/>
    <mergeCell ref="A132:A133"/>
    <mergeCell ref="B132:B133"/>
    <mergeCell ref="P132:P133"/>
    <mergeCell ref="A134:A135"/>
    <mergeCell ref="B134:B135"/>
    <mergeCell ref="P134:P135"/>
    <mergeCell ref="A128:A129"/>
    <mergeCell ref="B128:B129"/>
    <mergeCell ref="P128:P129"/>
    <mergeCell ref="A130:A131"/>
    <mergeCell ref="B130:B131"/>
    <mergeCell ref="P130:P131"/>
    <mergeCell ref="A124:A125"/>
    <mergeCell ref="B124:B125"/>
    <mergeCell ref="P124:P125"/>
    <mergeCell ref="A126:A127"/>
    <mergeCell ref="B126:B127"/>
    <mergeCell ref="P126:P127"/>
    <mergeCell ref="A120:A121"/>
    <mergeCell ref="B120:B121"/>
    <mergeCell ref="P120:P121"/>
    <mergeCell ref="A122:A123"/>
    <mergeCell ref="B122:B123"/>
    <mergeCell ref="P122:P123"/>
    <mergeCell ref="A116:A117"/>
    <mergeCell ref="B116:B117"/>
    <mergeCell ref="P116:P117"/>
    <mergeCell ref="A118:A119"/>
    <mergeCell ref="B118:B119"/>
    <mergeCell ref="P118:P119"/>
    <mergeCell ref="A112:A113"/>
    <mergeCell ref="B112:B113"/>
    <mergeCell ref="P112:P113"/>
    <mergeCell ref="A114:A115"/>
    <mergeCell ref="B114:B115"/>
    <mergeCell ref="P114:P115"/>
    <mergeCell ref="A108:A109"/>
    <mergeCell ref="B108:B109"/>
    <mergeCell ref="P108:P109"/>
    <mergeCell ref="A110:A111"/>
    <mergeCell ref="B110:B111"/>
    <mergeCell ref="P110:P111"/>
    <mergeCell ref="A104:A105"/>
    <mergeCell ref="B104:B105"/>
    <mergeCell ref="P104:P105"/>
    <mergeCell ref="A106:A107"/>
    <mergeCell ref="B106:B107"/>
    <mergeCell ref="P106:P107"/>
    <mergeCell ref="A100:A101"/>
    <mergeCell ref="B100:B101"/>
    <mergeCell ref="P100:P101"/>
    <mergeCell ref="A102:A103"/>
    <mergeCell ref="B102:B103"/>
    <mergeCell ref="P102:P103"/>
    <mergeCell ref="A96:A97"/>
    <mergeCell ref="B96:B97"/>
    <mergeCell ref="P96:P97"/>
    <mergeCell ref="A98:A99"/>
    <mergeCell ref="B98:B99"/>
    <mergeCell ref="P98:P99"/>
    <mergeCell ref="A92:A93"/>
    <mergeCell ref="B92:B93"/>
    <mergeCell ref="P92:P93"/>
    <mergeCell ref="A94:A95"/>
    <mergeCell ref="B94:B95"/>
    <mergeCell ref="P94:P95"/>
    <mergeCell ref="A88:A89"/>
    <mergeCell ref="B88:B89"/>
    <mergeCell ref="P88:P89"/>
    <mergeCell ref="A90:A91"/>
    <mergeCell ref="B90:B91"/>
    <mergeCell ref="P90:P91"/>
    <mergeCell ref="A84:A85"/>
    <mergeCell ref="B84:B85"/>
    <mergeCell ref="P84:P85"/>
    <mergeCell ref="A86:A87"/>
    <mergeCell ref="B86:B87"/>
    <mergeCell ref="P86:P87"/>
    <mergeCell ref="A80:A81"/>
    <mergeCell ref="B80:B81"/>
    <mergeCell ref="P80:P81"/>
    <mergeCell ref="A82:A83"/>
    <mergeCell ref="B82:B83"/>
    <mergeCell ref="P82:P83"/>
    <mergeCell ref="A76:A77"/>
    <mergeCell ref="B76:B77"/>
    <mergeCell ref="P76:P77"/>
    <mergeCell ref="A78:A79"/>
    <mergeCell ref="B78:B79"/>
    <mergeCell ref="P78:P79"/>
    <mergeCell ref="A72:A73"/>
    <mergeCell ref="B72:B73"/>
    <mergeCell ref="P72:P73"/>
    <mergeCell ref="A74:A75"/>
    <mergeCell ref="B74:B75"/>
    <mergeCell ref="P74:P75"/>
    <mergeCell ref="A68:A69"/>
    <mergeCell ref="B68:B69"/>
    <mergeCell ref="P68:P69"/>
    <mergeCell ref="A70:A71"/>
    <mergeCell ref="B70:B71"/>
    <mergeCell ref="P70:P71"/>
    <mergeCell ref="A64:A65"/>
    <mergeCell ref="B64:B65"/>
    <mergeCell ref="P64:P65"/>
    <mergeCell ref="A66:A67"/>
    <mergeCell ref="B66:B67"/>
    <mergeCell ref="P66:P67"/>
    <mergeCell ref="A60:A61"/>
    <mergeCell ref="B60:B61"/>
    <mergeCell ref="P60:P61"/>
    <mergeCell ref="A62:A63"/>
    <mergeCell ref="B62:B63"/>
    <mergeCell ref="P62:P63"/>
    <mergeCell ref="A56:A57"/>
    <mergeCell ref="B56:B57"/>
    <mergeCell ref="P56:P57"/>
    <mergeCell ref="A58:A59"/>
    <mergeCell ref="B58:B59"/>
    <mergeCell ref="P58:P59"/>
    <mergeCell ref="A52:A53"/>
    <mergeCell ref="B52:B53"/>
    <mergeCell ref="P52:P53"/>
    <mergeCell ref="A54:A55"/>
    <mergeCell ref="B54:B55"/>
    <mergeCell ref="P54:P55"/>
    <mergeCell ref="A48:A49"/>
    <mergeCell ref="B48:B49"/>
    <mergeCell ref="P48:P49"/>
    <mergeCell ref="A50:A51"/>
    <mergeCell ref="B50:B51"/>
    <mergeCell ref="P50:P51"/>
    <mergeCell ref="A44:A45"/>
    <mergeCell ref="B44:B45"/>
    <mergeCell ref="P44:P45"/>
    <mergeCell ref="A46:A47"/>
    <mergeCell ref="B46:B47"/>
    <mergeCell ref="P46:P47"/>
    <mergeCell ref="A40:A41"/>
    <mergeCell ref="B40:B41"/>
    <mergeCell ref="P40:P41"/>
    <mergeCell ref="A42:A43"/>
    <mergeCell ref="B42:B43"/>
    <mergeCell ref="P42:P43"/>
    <mergeCell ref="A36:A37"/>
    <mergeCell ref="B36:B37"/>
    <mergeCell ref="P36:P37"/>
    <mergeCell ref="A38:A39"/>
    <mergeCell ref="B38:B39"/>
    <mergeCell ref="P38:P39"/>
    <mergeCell ref="A32:A33"/>
    <mergeCell ref="B32:B33"/>
    <mergeCell ref="P32:P33"/>
    <mergeCell ref="A34:A35"/>
    <mergeCell ref="B34:B35"/>
    <mergeCell ref="P34:P35"/>
    <mergeCell ref="A28:A29"/>
    <mergeCell ref="B28:B29"/>
    <mergeCell ref="P28:P29"/>
    <mergeCell ref="A30:A31"/>
    <mergeCell ref="B30:B31"/>
    <mergeCell ref="P30:P31"/>
    <mergeCell ref="A24:A25"/>
    <mergeCell ref="B24:B25"/>
    <mergeCell ref="P24:P25"/>
    <mergeCell ref="A26:A27"/>
    <mergeCell ref="B26:B27"/>
    <mergeCell ref="P26:P27"/>
    <mergeCell ref="A20:A21"/>
    <mergeCell ref="B20:B21"/>
    <mergeCell ref="P20:P21"/>
    <mergeCell ref="A22:A23"/>
    <mergeCell ref="B22:B23"/>
    <mergeCell ref="P22:P23"/>
    <mergeCell ref="A16:A17"/>
    <mergeCell ref="B16:B17"/>
    <mergeCell ref="P16:P17"/>
    <mergeCell ref="A18:A19"/>
    <mergeCell ref="B18:B19"/>
    <mergeCell ref="P18:P19"/>
    <mergeCell ref="B10:B11"/>
    <mergeCell ref="A12:A13"/>
    <mergeCell ref="B12:B13"/>
    <mergeCell ref="P12:P13"/>
    <mergeCell ref="A14:A15"/>
    <mergeCell ref="B14:B15"/>
    <mergeCell ref="P14:P15"/>
    <mergeCell ref="B1:I1"/>
    <mergeCell ref="J1:M1"/>
    <mergeCell ref="N1:Q1"/>
    <mergeCell ref="B2:Q2"/>
    <mergeCell ref="B4:D4"/>
    <mergeCell ref="E4:Q4"/>
  </mergeCells>
  <printOptions horizontalCentered="1"/>
  <pageMargins left="0.3937007874015748" right="0" top="0.23" bottom="0.27" header="0" footer="0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2"/>
  <sheetViews>
    <sheetView zoomScale="90" zoomScaleNormal="90" zoomScalePageLayoutView="0" workbookViewId="0" topLeftCell="B1">
      <selection activeCell="Q6" sqref="Q6"/>
    </sheetView>
  </sheetViews>
  <sheetFormatPr defaultColWidth="9.00390625" defaultRowHeight="12.75"/>
  <cols>
    <col min="1" max="1" width="6.75390625" style="184" hidden="1" customWidth="1"/>
    <col min="2" max="2" width="6.25390625" style="78" customWidth="1"/>
    <col min="3" max="3" width="4.25390625" style="70" customWidth="1"/>
    <col min="4" max="4" width="16.75390625" style="7" customWidth="1"/>
    <col min="5" max="5" width="4.75390625" style="6" customWidth="1"/>
    <col min="6" max="6" width="4.875" style="4" customWidth="1"/>
    <col min="7" max="11" width="4.75390625" style="5" customWidth="1"/>
    <col min="12" max="14" width="5.625" style="4" customWidth="1"/>
    <col min="15" max="15" width="4.875" style="58" customWidth="1"/>
    <col min="16" max="16" width="7.375" style="3" customWidth="1"/>
    <col min="17" max="17" width="8.125" style="0" customWidth="1"/>
  </cols>
  <sheetData>
    <row r="1" spans="1:17" s="50" customFormat="1" ht="32.25" customHeight="1" thickBot="1">
      <c r="A1" s="181"/>
      <c r="B1" s="469" t="s">
        <v>89</v>
      </c>
      <c r="C1" s="507"/>
      <c r="D1" s="507"/>
      <c r="E1" s="507"/>
      <c r="F1" s="507"/>
      <c r="G1" s="507"/>
      <c r="H1" s="507"/>
      <c r="I1" s="508"/>
      <c r="J1" s="464" t="str">
        <f>CONCATENATE("K ",počty!DF2)</f>
        <v>K 33</v>
      </c>
      <c r="K1" s="465"/>
      <c r="L1" s="465"/>
      <c r="M1" s="466"/>
      <c r="N1" s="509" t="str">
        <f>+počty!AM2</f>
        <v>ŽÁCI 9+10</v>
      </c>
      <c r="O1" s="510"/>
      <c r="P1" s="510"/>
      <c r="Q1" s="511"/>
    </row>
    <row r="2" spans="1:17" s="51" customFormat="1" ht="26.25" customHeight="1">
      <c r="A2" s="182"/>
      <c r="B2" s="512" t="str">
        <f>+počty!AM3</f>
        <v>XXIV. ročník Beskydského turné žáků ve skoku na lyžích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</row>
    <row r="3" spans="1:17" s="53" customFormat="1" ht="38.25" customHeight="1" thickBot="1">
      <c r="A3" s="183"/>
      <c r="B3" s="161" t="s">
        <v>155</v>
      </c>
      <c r="C3" s="162"/>
      <c r="D3" s="162"/>
      <c r="E3" s="162"/>
      <c r="F3" s="162"/>
      <c r="G3" s="162"/>
      <c r="H3" s="162"/>
      <c r="I3" s="162"/>
      <c r="K3" s="49"/>
      <c r="L3" s="49"/>
      <c r="M3" s="49"/>
      <c r="N3" s="49"/>
      <c r="O3" s="49"/>
      <c r="P3" s="52"/>
      <c r="Q3" s="163" t="str">
        <f>+počty!CS2</f>
        <v>Rožnov</v>
      </c>
    </row>
    <row r="4" spans="2:17" ht="24" customHeight="1" thickBot="1">
      <c r="B4" s="467">
        <f>+počty!DB2</f>
        <v>41083</v>
      </c>
      <c r="C4" s="503"/>
      <c r="D4" s="468"/>
      <c r="E4" s="504" t="str">
        <f>CONCATENATE("skok.můstek K ",počty!DF2,"m"," (K=60b. +/-",počty!DL2,"b./m)")</f>
        <v>skok.můstek K 33m (K=60b. +/-3,3b./m)</v>
      </c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6"/>
    </row>
    <row r="5" spans="2:17" ht="13.5" customHeight="1">
      <c r="B5" s="75" t="s">
        <v>34</v>
      </c>
      <c r="C5" s="118"/>
      <c r="D5" s="48" t="s">
        <v>73</v>
      </c>
      <c r="E5" s="19"/>
      <c r="F5" s="18"/>
      <c r="G5" s="18" t="s">
        <v>31</v>
      </c>
      <c r="H5" s="47"/>
      <c r="I5" s="46" t="s">
        <v>3</v>
      </c>
      <c r="J5" s="36" t="s">
        <v>74</v>
      </c>
      <c r="K5" s="36"/>
      <c r="L5" s="36"/>
      <c r="M5" s="36"/>
      <c r="N5" s="36"/>
      <c r="O5" s="36"/>
      <c r="P5" s="54" t="s">
        <v>31</v>
      </c>
      <c r="Q5" s="45"/>
    </row>
    <row r="6" spans="2:17" ht="13.5" customHeight="1">
      <c r="B6" s="76"/>
      <c r="C6" s="119"/>
      <c r="D6" s="37"/>
      <c r="E6" s="19"/>
      <c r="F6" s="18"/>
      <c r="G6" s="18"/>
      <c r="H6" s="47"/>
      <c r="I6" s="46" t="s">
        <v>4</v>
      </c>
      <c r="J6" s="36" t="s">
        <v>75</v>
      </c>
      <c r="K6" s="36"/>
      <c r="L6" s="36"/>
      <c r="M6" s="36"/>
      <c r="N6" s="36"/>
      <c r="O6" s="36"/>
      <c r="P6" s="54" t="s">
        <v>31</v>
      </c>
      <c r="Q6" s="45"/>
    </row>
    <row r="7" spans="2:17" ht="13.5" customHeight="1">
      <c r="B7" s="76" t="s">
        <v>33</v>
      </c>
      <c r="C7" s="119"/>
      <c r="D7" s="37" t="s">
        <v>76</v>
      </c>
      <c r="E7" s="19"/>
      <c r="F7" s="18"/>
      <c r="G7" s="18" t="s">
        <v>31</v>
      </c>
      <c r="H7" s="47"/>
      <c r="I7" s="46" t="s">
        <v>5</v>
      </c>
      <c r="J7" s="36" t="s">
        <v>77</v>
      </c>
      <c r="K7" s="36"/>
      <c r="L7" s="36"/>
      <c r="M7" s="36"/>
      <c r="N7" s="36"/>
      <c r="O7" s="36"/>
      <c r="P7" s="54" t="s">
        <v>31</v>
      </c>
      <c r="Q7" s="45"/>
    </row>
    <row r="8" spans="2:17" ht="13.5" customHeight="1">
      <c r="B8" s="76"/>
      <c r="C8" s="119"/>
      <c r="D8" s="37"/>
      <c r="E8" s="19"/>
      <c r="F8" s="18"/>
      <c r="G8" s="18"/>
      <c r="H8" s="47"/>
      <c r="I8" s="46" t="s">
        <v>6</v>
      </c>
      <c r="J8" s="36" t="s">
        <v>78</v>
      </c>
      <c r="K8" s="36"/>
      <c r="L8" s="36"/>
      <c r="M8" s="36"/>
      <c r="N8" s="36"/>
      <c r="O8" s="36"/>
      <c r="P8" s="54" t="s">
        <v>36</v>
      </c>
      <c r="Q8" s="45"/>
    </row>
    <row r="9" spans="2:17" ht="13.5" customHeight="1" thickBot="1">
      <c r="B9" s="77" t="s">
        <v>32</v>
      </c>
      <c r="C9" s="120"/>
      <c r="D9" s="44" t="s">
        <v>74</v>
      </c>
      <c r="E9" s="43"/>
      <c r="F9" s="42"/>
      <c r="G9" s="42" t="s">
        <v>31</v>
      </c>
      <c r="H9" s="41"/>
      <c r="I9" s="40" t="s">
        <v>7</v>
      </c>
      <c r="J9" s="39" t="s">
        <v>79</v>
      </c>
      <c r="K9" s="39"/>
      <c r="L9" s="39"/>
      <c r="M9" s="39"/>
      <c r="N9" s="39"/>
      <c r="O9" s="39"/>
      <c r="P9" s="55" t="s">
        <v>31</v>
      </c>
      <c r="Q9" s="38"/>
    </row>
    <row r="10" spans="2:17" ht="13.5" thickBot="1">
      <c r="B10" s="501" t="s">
        <v>19</v>
      </c>
      <c r="C10" s="116" t="s">
        <v>26</v>
      </c>
      <c r="D10" s="35" t="s">
        <v>1</v>
      </c>
      <c r="E10" s="34" t="s">
        <v>67</v>
      </c>
      <c r="F10" s="27" t="s">
        <v>30</v>
      </c>
      <c r="G10" s="33" t="s">
        <v>29</v>
      </c>
      <c r="H10" s="32"/>
      <c r="I10" s="32"/>
      <c r="J10" s="32"/>
      <c r="K10" s="31"/>
      <c r="L10" s="30" t="s">
        <v>12</v>
      </c>
      <c r="M10" s="29"/>
      <c r="N10" s="28"/>
      <c r="O10" s="56" t="s">
        <v>28</v>
      </c>
      <c r="P10" s="27" t="s">
        <v>12</v>
      </c>
      <c r="Q10" s="259" t="s">
        <v>159</v>
      </c>
    </row>
    <row r="11" spans="2:17" ht="13.5" thickBot="1">
      <c r="B11" s="502"/>
      <c r="C11" s="117" t="s">
        <v>27</v>
      </c>
      <c r="D11" s="26" t="s">
        <v>2</v>
      </c>
      <c r="E11" s="25" t="s">
        <v>35</v>
      </c>
      <c r="F11" s="21" t="s">
        <v>15</v>
      </c>
      <c r="G11" s="24" t="s">
        <v>3</v>
      </c>
      <c r="H11" s="23" t="s">
        <v>4</v>
      </c>
      <c r="I11" s="23" t="s">
        <v>5</v>
      </c>
      <c r="J11" s="23" t="s">
        <v>6</v>
      </c>
      <c r="K11" s="22" t="s">
        <v>7</v>
      </c>
      <c r="L11" s="24" t="s">
        <v>15</v>
      </c>
      <c r="M11" s="23" t="s">
        <v>26</v>
      </c>
      <c r="N11" s="22" t="s">
        <v>17</v>
      </c>
      <c r="O11" s="57" t="s">
        <v>25</v>
      </c>
      <c r="P11" s="21" t="s">
        <v>17</v>
      </c>
      <c r="Q11" s="260" t="s">
        <v>160</v>
      </c>
    </row>
    <row r="12" spans="1:17" ht="13.5" customHeight="1">
      <c r="A12" s="513">
        <v>1</v>
      </c>
      <c r="B12" s="499" t="e">
        <f>VLOOKUP(A12,počty!$AA$6:$FA$100,91,0)</f>
        <v>#N/A</v>
      </c>
      <c r="C12" s="121" t="e">
        <f>VLOOKUP(A12,počty!$AA$6:$FA$100,69,0)</f>
        <v>#N/A</v>
      </c>
      <c r="D12" s="80" t="e">
        <f>VLOOKUP(A12,počty!$AA$6:$FA$100,13,0)</f>
        <v>#N/A</v>
      </c>
      <c r="E12" s="81" t="e">
        <f>VLOOKUP(A12,počty!$AA$6:$FA$100,16,0)</f>
        <v>#N/A</v>
      </c>
      <c r="F12" s="124" t="e">
        <f>VLOOKUP(A12,počty!$AA$6:$FA$100,70,0)</f>
        <v>#N/A</v>
      </c>
      <c r="G12" s="83" t="e">
        <f>VLOOKUP(A12,počty!$AA$6:$FA$100,71,0)</f>
        <v>#N/A</v>
      </c>
      <c r="H12" s="84" t="e">
        <f>VLOOKUP(A12,počty!$AA$6:$FA$100,72,0)</f>
        <v>#N/A</v>
      </c>
      <c r="I12" s="84" t="e">
        <f>VLOOKUP(A12,počty!$AA$6:$FA$100,73,0)</f>
        <v>#N/A</v>
      </c>
      <c r="J12" s="84" t="e">
        <f>VLOOKUP(A12,počty!$AA$6:$FA$100,74,0)</f>
        <v>#N/A</v>
      </c>
      <c r="K12" s="85" t="e">
        <f>VLOOKUP(A12,počty!$AA$6:$FA$100,75,0)</f>
        <v>#N/A</v>
      </c>
      <c r="L12" s="82" t="e">
        <f>VLOOKUP(A12,počty!$AA$6:$FA$100,76,0)</f>
        <v>#N/A</v>
      </c>
      <c r="M12" s="82" t="e">
        <f>VLOOKUP(A12,počty!$AA$6:$FA$100,77,0)</f>
        <v>#N/A</v>
      </c>
      <c r="N12" s="82" t="e">
        <f>VLOOKUP(A12,počty!$AA$6:$FA$100,78,0)</f>
        <v>#N/A</v>
      </c>
      <c r="O12" s="92" t="e">
        <f>VLOOKUP(A12,počty!$AA$6:$FA$100,79,0)</f>
        <v>#N/A</v>
      </c>
      <c r="P12" s="497" t="e">
        <f>VLOOKUP(A12,počty!$AA$6:$FA$100,90,0)</f>
        <v>#N/A</v>
      </c>
      <c r="Q12" s="126" t="e">
        <f>VLOOKUP(A12,počty!$AA$6:$FA$100,93,0)</f>
        <v>#N/A</v>
      </c>
    </row>
    <row r="13" spans="1:17" ht="13.5" customHeight="1" thickBot="1">
      <c r="A13" s="514"/>
      <c r="B13" s="500"/>
      <c r="C13" s="122"/>
      <c r="D13" s="86" t="e">
        <f>VLOOKUP(A12,počty!$AA$6:$FA$100,14,0)</f>
        <v>#N/A</v>
      </c>
      <c r="E13" s="87" t="e">
        <f>VLOOKUP(A12,počty!$AA$6:$FA$100,15,0)</f>
        <v>#N/A</v>
      </c>
      <c r="F13" s="125" t="e">
        <f>VLOOKUP(A12,počty!$AA$6:$FA$100,80,0)</f>
        <v>#N/A</v>
      </c>
      <c r="G13" s="89" t="e">
        <f>VLOOKUP(A12,počty!$AA$6:$FA$100,81,0)</f>
        <v>#N/A</v>
      </c>
      <c r="H13" s="90" t="e">
        <f>VLOOKUP(A12,počty!$AA$6:$FA$100,82,0)</f>
        <v>#N/A</v>
      </c>
      <c r="I13" s="90" t="e">
        <f>VLOOKUP(A12,počty!$AA$6:$FA$100,83,0)</f>
        <v>#N/A</v>
      </c>
      <c r="J13" s="90" t="e">
        <f>VLOOKUP(A12,počty!$AA$6:$FA$100,84,0)</f>
        <v>#N/A</v>
      </c>
      <c r="K13" s="91" t="e">
        <f>VLOOKUP(A12,počty!$AA$6:$FA$100,85,0)</f>
        <v>#N/A</v>
      </c>
      <c r="L13" s="88" t="e">
        <f>VLOOKUP(A12,počty!$AA$6:$FA$100,86,0)</f>
        <v>#N/A</v>
      </c>
      <c r="M13" s="88" t="e">
        <f>VLOOKUP(A12,počty!$AA$6:$FA$100,87,0)</f>
        <v>#N/A</v>
      </c>
      <c r="N13" s="88" t="e">
        <f>VLOOKUP(A12,počty!$AA$6:$FA$100,88,0)</f>
        <v>#N/A</v>
      </c>
      <c r="O13" s="93" t="e">
        <f>VLOOKUP(A12,počty!$AA$6:$FA$100,89,0)</f>
        <v>#N/A</v>
      </c>
      <c r="P13" s="498"/>
      <c r="Q13" s="127" t="e">
        <f>VLOOKUP(A12,počty!$AA$6:$FA$100,92,0)</f>
        <v>#N/A</v>
      </c>
    </row>
    <row r="14" spans="1:17" ht="13.5" customHeight="1">
      <c r="A14" s="513">
        <v>2</v>
      </c>
      <c r="B14" s="499" t="e">
        <f>VLOOKUP(A14,počty!$AA$6:$FA$100,91,0)</f>
        <v>#N/A</v>
      </c>
      <c r="C14" s="121" t="e">
        <f>VLOOKUP(A14,počty!$AA$6:$FA$100,69,0)</f>
        <v>#N/A</v>
      </c>
      <c r="D14" s="80" t="e">
        <f>VLOOKUP(A14,počty!$AA$6:$FA$100,13,0)</f>
        <v>#N/A</v>
      </c>
      <c r="E14" s="81" t="e">
        <f>VLOOKUP(A14,počty!$AA$6:$FA$100,16,0)</f>
        <v>#N/A</v>
      </c>
      <c r="F14" s="124" t="e">
        <f>VLOOKUP(A14,počty!$AA$6:$FA$100,70,0)</f>
        <v>#N/A</v>
      </c>
      <c r="G14" s="83" t="e">
        <f>VLOOKUP(A14,počty!$AA$6:$FA$100,71,0)</f>
        <v>#N/A</v>
      </c>
      <c r="H14" s="84" t="e">
        <f>VLOOKUP(A14,počty!$AA$6:$FA$100,72,0)</f>
        <v>#N/A</v>
      </c>
      <c r="I14" s="84" t="e">
        <f>VLOOKUP(A14,počty!$AA$6:$FA$100,73,0)</f>
        <v>#N/A</v>
      </c>
      <c r="J14" s="84" t="e">
        <f>VLOOKUP(A14,počty!$AA$6:$FA$100,74,0)</f>
        <v>#N/A</v>
      </c>
      <c r="K14" s="85" t="e">
        <f>VLOOKUP(A14,počty!$AA$6:$FA$100,75,0)</f>
        <v>#N/A</v>
      </c>
      <c r="L14" s="82" t="e">
        <f>VLOOKUP(A14,počty!$AA$6:$FA$100,76,0)</f>
        <v>#N/A</v>
      </c>
      <c r="M14" s="82" t="e">
        <f>VLOOKUP(A14,počty!$AA$6:$FA$100,77,0)</f>
        <v>#N/A</v>
      </c>
      <c r="N14" s="82" t="e">
        <f>VLOOKUP(A14,počty!$AA$6:$FA$100,78,0)</f>
        <v>#N/A</v>
      </c>
      <c r="O14" s="92" t="e">
        <f>VLOOKUP(A14,počty!$AA$6:$FA$100,79,0)</f>
        <v>#N/A</v>
      </c>
      <c r="P14" s="497" t="e">
        <f>VLOOKUP(A14,počty!$AA$6:$FA$100,90,0)</f>
        <v>#N/A</v>
      </c>
      <c r="Q14" s="126" t="e">
        <f>VLOOKUP(A14,počty!$AA$6:$FA$100,93,0)</f>
        <v>#N/A</v>
      </c>
    </row>
    <row r="15" spans="1:17" ht="13.5" customHeight="1" thickBot="1">
      <c r="A15" s="514"/>
      <c r="B15" s="500"/>
      <c r="C15" s="122"/>
      <c r="D15" s="86" t="e">
        <f>VLOOKUP(A14,počty!$AA$6:$FA$100,14,0)</f>
        <v>#N/A</v>
      </c>
      <c r="E15" s="87" t="e">
        <f>VLOOKUP(A14,počty!$AA$6:$FA$100,15,0)</f>
        <v>#N/A</v>
      </c>
      <c r="F15" s="125" t="e">
        <f>VLOOKUP(A14,počty!$AA$6:$FA$100,80,0)</f>
        <v>#N/A</v>
      </c>
      <c r="G15" s="89" t="e">
        <f>VLOOKUP(A14,počty!$AA$6:$FA$100,81,0)</f>
        <v>#N/A</v>
      </c>
      <c r="H15" s="90" t="e">
        <f>VLOOKUP(A14,počty!$AA$6:$FA$100,82,0)</f>
        <v>#N/A</v>
      </c>
      <c r="I15" s="90" t="e">
        <f>VLOOKUP(A14,počty!$AA$6:$FA$100,83,0)</f>
        <v>#N/A</v>
      </c>
      <c r="J15" s="90" t="e">
        <f>VLOOKUP(A14,počty!$AA$6:$FA$100,84,0)</f>
        <v>#N/A</v>
      </c>
      <c r="K15" s="91" t="e">
        <f>VLOOKUP(A14,počty!$AA$6:$FA$100,85,0)</f>
        <v>#N/A</v>
      </c>
      <c r="L15" s="88" t="e">
        <f>VLOOKUP(A14,počty!$AA$6:$FA$100,86,0)</f>
        <v>#N/A</v>
      </c>
      <c r="M15" s="88" t="e">
        <f>VLOOKUP(A14,počty!$AA$6:$FA$100,87,0)</f>
        <v>#N/A</v>
      </c>
      <c r="N15" s="88" t="e">
        <f>VLOOKUP(A14,počty!$AA$6:$FA$100,88,0)</f>
        <v>#N/A</v>
      </c>
      <c r="O15" s="93" t="e">
        <f>VLOOKUP(A14,počty!$AA$6:$FA$100,89,0)</f>
        <v>#N/A</v>
      </c>
      <c r="P15" s="498"/>
      <c r="Q15" s="127" t="e">
        <f>VLOOKUP(A14,počty!$AA$6:$FA$100,92,0)</f>
        <v>#N/A</v>
      </c>
    </row>
    <row r="16" spans="1:17" ht="13.5" customHeight="1">
      <c r="A16" s="513">
        <v>3</v>
      </c>
      <c r="B16" s="499" t="e">
        <f>VLOOKUP(A16,počty!$AA$6:$FA$100,91,0)</f>
        <v>#N/A</v>
      </c>
      <c r="C16" s="121" t="e">
        <f>VLOOKUP(A16,počty!$AA$6:$FA$100,69,0)</f>
        <v>#N/A</v>
      </c>
      <c r="D16" s="80" t="e">
        <f>VLOOKUP(A16,počty!$AA$6:$FA$100,13,0)</f>
        <v>#N/A</v>
      </c>
      <c r="E16" s="81" t="e">
        <f>VLOOKUP(A16,počty!$AA$6:$FA$100,16,0)</f>
        <v>#N/A</v>
      </c>
      <c r="F16" s="124" t="e">
        <f>VLOOKUP(A16,počty!$AA$6:$FA$100,70,0)</f>
        <v>#N/A</v>
      </c>
      <c r="G16" s="83" t="e">
        <f>VLOOKUP(A16,počty!$AA$6:$FA$100,71,0)</f>
        <v>#N/A</v>
      </c>
      <c r="H16" s="84" t="e">
        <f>VLOOKUP(A16,počty!$AA$6:$FA$100,72,0)</f>
        <v>#N/A</v>
      </c>
      <c r="I16" s="84" t="e">
        <f>VLOOKUP(A16,počty!$AA$6:$FA$100,73,0)</f>
        <v>#N/A</v>
      </c>
      <c r="J16" s="84" t="e">
        <f>VLOOKUP(A16,počty!$AA$6:$FA$100,74,0)</f>
        <v>#N/A</v>
      </c>
      <c r="K16" s="85" t="e">
        <f>VLOOKUP(A16,počty!$AA$6:$FA$100,75,0)</f>
        <v>#N/A</v>
      </c>
      <c r="L16" s="82" t="e">
        <f>VLOOKUP(A16,počty!$AA$6:$FA$100,76,0)</f>
        <v>#N/A</v>
      </c>
      <c r="M16" s="82" t="e">
        <f>VLOOKUP(A16,počty!$AA$6:$FA$100,77,0)</f>
        <v>#N/A</v>
      </c>
      <c r="N16" s="82" t="e">
        <f>VLOOKUP(A16,počty!$AA$6:$FA$100,78,0)</f>
        <v>#N/A</v>
      </c>
      <c r="O16" s="92" t="e">
        <f>VLOOKUP(A16,počty!$AA$6:$FA$100,79,0)</f>
        <v>#N/A</v>
      </c>
      <c r="P16" s="497" t="e">
        <f>VLOOKUP(A16,počty!$AA$6:$FA$100,90,0)</f>
        <v>#N/A</v>
      </c>
      <c r="Q16" s="126" t="e">
        <f>VLOOKUP(A16,počty!$AA$6:$FA$100,93,0)</f>
        <v>#N/A</v>
      </c>
    </row>
    <row r="17" spans="1:17" ht="13.5" customHeight="1" thickBot="1">
      <c r="A17" s="514"/>
      <c r="B17" s="500"/>
      <c r="C17" s="122"/>
      <c r="D17" s="86" t="e">
        <f>VLOOKUP(A16,počty!$AA$6:$FA$100,14,0)</f>
        <v>#N/A</v>
      </c>
      <c r="E17" s="87" t="e">
        <f>VLOOKUP(A16,počty!$AA$6:$FA$100,15,0)</f>
        <v>#N/A</v>
      </c>
      <c r="F17" s="125" t="e">
        <f>VLOOKUP(A16,počty!$AA$6:$FA$100,80,0)</f>
        <v>#N/A</v>
      </c>
      <c r="G17" s="89" t="e">
        <f>VLOOKUP(A16,počty!$AA$6:$FA$100,81,0)</f>
        <v>#N/A</v>
      </c>
      <c r="H17" s="90" t="e">
        <f>VLOOKUP(A16,počty!$AA$6:$FA$100,82,0)</f>
        <v>#N/A</v>
      </c>
      <c r="I17" s="90" t="e">
        <f>VLOOKUP(A16,počty!$AA$6:$FA$100,83,0)</f>
        <v>#N/A</v>
      </c>
      <c r="J17" s="90" t="e">
        <f>VLOOKUP(A16,počty!$AA$6:$FA$100,84,0)</f>
        <v>#N/A</v>
      </c>
      <c r="K17" s="91" t="e">
        <f>VLOOKUP(A16,počty!$AA$6:$FA$100,85,0)</f>
        <v>#N/A</v>
      </c>
      <c r="L17" s="88" t="e">
        <f>VLOOKUP(A16,počty!$AA$6:$FA$100,86,0)</f>
        <v>#N/A</v>
      </c>
      <c r="M17" s="88" t="e">
        <f>VLOOKUP(A16,počty!$AA$6:$FA$100,87,0)</f>
        <v>#N/A</v>
      </c>
      <c r="N17" s="88" t="e">
        <f>VLOOKUP(A16,počty!$AA$6:$FA$100,88,0)</f>
        <v>#N/A</v>
      </c>
      <c r="O17" s="93" t="e">
        <f>VLOOKUP(A16,počty!$AA$6:$FA$100,89,0)</f>
        <v>#N/A</v>
      </c>
      <c r="P17" s="498"/>
      <c r="Q17" s="127" t="e">
        <f>VLOOKUP(A16,počty!$AA$6:$FA$100,92,0)</f>
        <v>#N/A</v>
      </c>
    </row>
    <row r="18" spans="1:17" ht="13.5" customHeight="1">
      <c r="A18" s="513">
        <v>4</v>
      </c>
      <c r="B18" s="499" t="e">
        <f>VLOOKUP(A18,počty!$AA$6:$FA$100,91,0)</f>
        <v>#N/A</v>
      </c>
      <c r="C18" s="121" t="e">
        <f>VLOOKUP(A18,počty!$AA$6:$FA$100,69,0)</f>
        <v>#N/A</v>
      </c>
      <c r="D18" s="80" t="e">
        <f>VLOOKUP(A18,počty!$AA$6:$FA$100,13,0)</f>
        <v>#N/A</v>
      </c>
      <c r="E18" s="81" t="e">
        <f>VLOOKUP(A18,počty!$AA$6:$FA$100,16,0)</f>
        <v>#N/A</v>
      </c>
      <c r="F18" s="124" t="e">
        <f>VLOOKUP(A18,počty!$AA$6:$FA$100,70,0)</f>
        <v>#N/A</v>
      </c>
      <c r="G18" s="83" t="e">
        <f>VLOOKUP(A18,počty!$AA$6:$FA$100,71,0)</f>
        <v>#N/A</v>
      </c>
      <c r="H18" s="84" t="e">
        <f>VLOOKUP(A18,počty!$AA$6:$FA$100,72,0)</f>
        <v>#N/A</v>
      </c>
      <c r="I18" s="84" t="e">
        <f>VLOOKUP(A18,počty!$AA$6:$FA$100,73,0)</f>
        <v>#N/A</v>
      </c>
      <c r="J18" s="84" t="e">
        <f>VLOOKUP(A18,počty!$AA$6:$FA$100,74,0)</f>
        <v>#N/A</v>
      </c>
      <c r="K18" s="85" t="e">
        <f>VLOOKUP(A18,počty!$AA$6:$FA$100,75,0)</f>
        <v>#N/A</v>
      </c>
      <c r="L18" s="82" t="e">
        <f>VLOOKUP(A18,počty!$AA$6:$FA$100,76,0)</f>
        <v>#N/A</v>
      </c>
      <c r="M18" s="82" t="e">
        <f>VLOOKUP(A18,počty!$AA$6:$FA$100,77,0)</f>
        <v>#N/A</v>
      </c>
      <c r="N18" s="82" t="e">
        <f>VLOOKUP(A18,počty!$AA$6:$FA$100,78,0)</f>
        <v>#N/A</v>
      </c>
      <c r="O18" s="92" t="e">
        <f>VLOOKUP(A18,počty!$AA$6:$FA$100,79,0)</f>
        <v>#N/A</v>
      </c>
      <c r="P18" s="497" t="e">
        <f>VLOOKUP(A18,počty!$AA$6:$FA$100,90,0)</f>
        <v>#N/A</v>
      </c>
      <c r="Q18" s="126" t="e">
        <f>VLOOKUP(A18,počty!$AA$6:$FA$100,93,0)</f>
        <v>#N/A</v>
      </c>
    </row>
    <row r="19" spans="1:17" ht="13.5" customHeight="1" thickBot="1">
      <c r="A19" s="514"/>
      <c r="B19" s="500"/>
      <c r="C19" s="122"/>
      <c r="D19" s="86" t="e">
        <f>VLOOKUP(A18,počty!$AA$6:$FA$100,14,0)</f>
        <v>#N/A</v>
      </c>
      <c r="E19" s="87" t="e">
        <f>VLOOKUP(A18,počty!$AA$6:$FA$100,15,0)</f>
        <v>#N/A</v>
      </c>
      <c r="F19" s="125" t="e">
        <f>VLOOKUP(A18,počty!$AA$6:$FA$100,80,0)</f>
        <v>#N/A</v>
      </c>
      <c r="G19" s="89" t="e">
        <f>VLOOKUP(A18,počty!$AA$6:$FA$100,81,0)</f>
        <v>#N/A</v>
      </c>
      <c r="H19" s="90" t="e">
        <f>VLOOKUP(A18,počty!$AA$6:$FA$100,82,0)</f>
        <v>#N/A</v>
      </c>
      <c r="I19" s="90" t="e">
        <f>VLOOKUP(A18,počty!$AA$6:$FA$100,83,0)</f>
        <v>#N/A</v>
      </c>
      <c r="J19" s="90" t="e">
        <f>VLOOKUP(A18,počty!$AA$6:$FA$100,84,0)</f>
        <v>#N/A</v>
      </c>
      <c r="K19" s="91" t="e">
        <f>VLOOKUP(A18,počty!$AA$6:$FA$100,85,0)</f>
        <v>#N/A</v>
      </c>
      <c r="L19" s="88" t="e">
        <f>VLOOKUP(A18,počty!$AA$6:$FA$100,86,0)</f>
        <v>#N/A</v>
      </c>
      <c r="M19" s="88" t="e">
        <f>VLOOKUP(A18,počty!$AA$6:$FA$100,87,0)</f>
        <v>#N/A</v>
      </c>
      <c r="N19" s="88" t="e">
        <f>VLOOKUP(A18,počty!$AA$6:$FA$100,88,0)</f>
        <v>#N/A</v>
      </c>
      <c r="O19" s="93" t="e">
        <f>VLOOKUP(A18,počty!$AA$6:$FA$100,89,0)</f>
        <v>#N/A</v>
      </c>
      <c r="P19" s="498"/>
      <c r="Q19" s="127" t="e">
        <f>VLOOKUP(A18,počty!$AA$6:$FA$100,92,0)</f>
        <v>#N/A</v>
      </c>
    </row>
    <row r="20" spans="1:17" ht="13.5" customHeight="1">
      <c r="A20" s="513">
        <v>5</v>
      </c>
      <c r="B20" s="499" t="e">
        <f>VLOOKUP(A20,počty!$AA$6:$FA$100,91,0)</f>
        <v>#N/A</v>
      </c>
      <c r="C20" s="121" t="e">
        <f>VLOOKUP(A20,počty!$AA$6:$FA$100,69,0)</f>
        <v>#N/A</v>
      </c>
      <c r="D20" s="80" t="e">
        <f>VLOOKUP(A20,počty!$AA$6:$FA$100,13,0)</f>
        <v>#N/A</v>
      </c>
      <c r="E20" s="81" t="e">
        <f>VLOOKUP(A20,počty!$AA$6:$FA$100,16,0)</f>
        <v>#N/A</v>
      </c>
      <c r="F20" s="124" t="e">
        <f>VLOOKUP(A20,počty!$AA$6:$FA$100,70,0)</f>
        <v>#N/A</v>
      </c>
      <c r="G20" s="83" t="e">
        <f>VLOOKUP(A20,počty!$AA$6:$FA$100,71,0)</f>
        <v>#N/A</v>
      </c>
      <c r="H20" s="84" t="e">
        <f>VLOOKUP(A20,počty!$AA$6:$FA$100,72,0)</f>
        <v>#N/A</v>
      </c>
      <c r="I20" s="84" t="e">
        <f>VLOOKUP(A20,počty!$AA$6:$FA$100,73,0)</f>
        <v>#N/A</v>
      </c>
      <c r="J20" s="84" t="e">
        <f>VLOOKUP(A20,počty!$AA$6:$FA$100,74,0)</f>
        <v>#N/A</v>
      </c>
      <c r="K20" s="85" t="e">
        <f>VLOOKUP(A20,počty!$AA$6:$FA$100,75,0)</f>
        <v>#N/A</v>
      </c>
      <c r="L20" s="82" t="e">
        <f>VLOOKUP(A20,počty!$AA$6:$FA$100,76,0)</f>
        <v>#N/A</v>
      </c>
      <c r="M20" s="82" t="e">
        <f>VLOOKUP(A20,počty!$AA$6:$FA$100,77,0)</f>
        <v>#N/A</v>
      </c>
      <c r="N20" s="82" t="e">
        <f>VLOOKUP(A20,počty!$AA$6:$FA$100,78,0)</f>
        <v>#N/A</v>
      </c>
      <c r="O20" s="92" t="e">
        <f>VLOOKUP(A20,počty!$AA$6:$FA$100,79,0)</f>
        <v>#N/A</v>
      </c>
      <c r="P20" s="497" t="e">
        <f>VLOOKUP(A20,počty!$AA$6:$FA$100,90,0)</f>
        <v>#N/A</v>
      </c>
      <c r="Q20" s="126" t="e">
        <f>VLOOKUP(A20,počty!$AA$6:$FA$100,93,0)</f>
        <v>#N/A</v>
      </c>
    </row>
    <row r="21" spans="1:17" ht="13.5" customHeight="1" thickBot="1">
      <c r="A21" s="514"/>
      <c r="B21" s="500"/>
      <c r="C21" s="122"/>
      <c r="D21" s="86" t="e">
        <f>VLOOKUP(A20,počty!$AA$6:$FA$100,14,0)</f>
        <v>#N/A</v>
      </c>
      <c r="E21" s="87" t="e">
        <f>VLOOKUP(A20,počty!$AA$6:$FA$100,15,0)</f>
        <v>#N/A</v>
      </c>
      <c r="F21" s="125" t="e">
        <f>VLOOKUP(A20,počty!$AA$6:$FA$100,80,0)</f>
        <v>#N/A</v>
      </c>
      <c r="G21" s="89" t="e">
        <f>VLOOKUP(A20,počty!$AA$6:$FA$100,81,0)</f>
        <v>#N/A</v>
      </c>
      <c r="H21" s="90" t="e">
        <f>VLOOKUP(A20,počty!$AA$6:$FA$100,82,0)</f>
        <v>#N/A</v>
      </c>
      <c r="I21" s="90" t="e">
        <f>VLOOKUP(A20,počty!$AA$6:$FA$100,83,0)</f>
        <v>#N/A</v>
      </c>
      <c r="J21" s="90" t="e">
        <f>VLOOKUP(A20,počty!$AA$6:$FA$100,84,0)</f>
        <v>#N/A</v>
      </c>
      <c r="K21" s="91" t="e">
        <f>VLOOKUP(A20,počty!$AA$6:$FA$100,85,0)</f>
        <v>#N/A</v>
      </c>
      <c r="L21" s="88" t="e">
        <f>VLOOKUP(A20,počty!$AA$6:$FA$100,86,0)</f>
        <v>#N/A</v>
      </c>
      <c r="M21" s="88" t="e">
        <f>VLOOKUP(A20,počty!$AA$6:$FA$100,87,0)</f>
        <v>#N/A</v>
      </c>
      <c r="N21" s="88" t="e">
        <f>VLOOKUP(A20,počty!$AA$6:$FA$100,88,0)</f>
        <v>#N/A</v>
      </c>
      <c r="O21" s="93" t="e">
        <f>VLOOKUP(A20,počty!$AA$6:$FA$100,89,0)</f>
        <v>#N/A</v>
      </c>
      <c r="P21" s="498"/>
      <c r="Q21" s="127" t="e">
        <f>VLOOKUP(A20,počty!$AA$6:$FA$100,92,0)</f>
        <v>#N/A</v>
      </c>
    </row>
    <row r="22" spans="1:17" ht="13.5" customHeight="1">
      <c r="A22" s="513">
        <v>6</v>
      </c>
      <c r="B22" s="499" t="e">
        <f>VLOOKUP(A22,počty!$AA$6:$FA$100,91,0)</f>
        <v>#N/A</v>
      </c>
      <c r="C22" s="121" t="e">
        <f>VLOOKUP(A22,počty!$AA$6:$FA$100,69,0)</f>
        <v>#N/A</v>
      </c>
      <c r="D22" s="80" t="e">
        <f>VLOOKUP(A22,počty!$AA$6:$FA$100,13,0)</f>
        <v>#N/A</v>
      </c>
      <c r="E22" s="81" t="e">
        <f>VLOOKUP(A22,počty!$AA$6:$FA$100,16,0)</f>
        <v>#N/A</v>
      </c>
      <c r="F22" s="124" t="e">
        <f>VLOOKUP(A22,počty!$AA$6:$FA$100,70,0)</f>
        <v>#N/A</v>
      </c>
      <c r="G22" s="83" t="e">
        <f>VLOOKUP(A22,počty!$AA$6:$FA$100,71,0)</f>
        <v>#N/A</v>
      </c>
      <c r="H22" s="84" t="e">
        <f>VLOOKUP(A22,počty!$AA$6:$FA$100,72,0)</f>
        <v>#N/A</v>
      </c>
      <c r="I22" s="84" t="e">
        <f>VLOOKUP(A22,počty!$AA$6:$FA$100,73,0)</f>
        <v>#N/A</v>
      </c>
      <c r="J22" s="84" t="e">
        <f>VLOOKUP(A22,počty!$AA$6:$FA$100,74,0)</f>
        <v>#N/A</v>
      </c>
      <c r="K22" s="85" t="e">
        <f>VLOOKUP(A22,počty!$AA$6:$FA$100,75,0)</f>
        <v>#N/A</v>
      </c>
      <c r="L22" s="82" t="e">
        <f>VLOOKUP(A22,počty!$AA$6:$FA$100,76,0)</f>
        <v>#N/A</v>
      </c>
      <c r="M22" s="82" t="e">
        <f>VLOOKUP(A22,počty!$AA$6:$FA$100,77,0)</f>
        <v>#N/A</v>
      </c>
      <c r="N22" s="82" t="e">
        <f>VLOOKUP(A22,počty!$AA$6:$FA$100,78,0)</f>
        <v>#N/A</v>
      </c>
      <c r="O22" s="92" t="e">
        <f>VLOOKUP(A22,počty!$AA$6:$FA$100,79,0)</f>
        <v>#N/A</v>
      </c>
      <c r="P22" s="497" t="e">
        <f>VLOOKUP(A22,počty!$AA$6:$FA$100,90,0)</f>
        <v>#N/A</v>
      </c>
      <c r="Q22" s="126" t="e">
        <f>VLOOKUP(A22,počty!$AA$6:$FA$100,93,0)</f>
        <v>#N/A</v>
      </c>
    </row>
    <row r="23" spans="1:17" ht="13.5" customHeight="1" thickBot="1">
      <c r="A23" s="514"/>
      <c r="B23" s="500"/>
      <c r="C23" s="122"/>
      <c r="D23" s="86" t="e">
        <f>VLOOKUP(A22,počty!$AA$6:$FA$100,14,0)</f>
        <v>#N/A</v>
      </c>
      <c r="E23" s="87" t="e">
        <f>VLOOKUP(A22,počty!$AA$6:$FA$100,15,0)</f>
        <v>#N/A</v>
      </c>
      <c r="F23" s="125" t="e">
        <f>VLOOKUP(A22,počty!$AA$6:$FA$100,80,0)</f>
        <v>#N/A</v>
      </c>
      <c r="G23" s="89" t="e">
        <f>VLOOKUP(A22,počty!$AA$6:$FA$100,81,0)</f>
        <v>#N/A</v>
      </c>
      <c r="H23" s="90" t="e">
        <f>VLOOKUP(A22,počty!$AA$6:$FA$100,82,0)</f>
        <v>#N/A</v>
      </c>
      <c r="I23" s="90" t="e">
        <f>VLOOKUP(A22,počty!$AA$6:$FA$100,83,0)</f>
        <v>#N/A</v>
      </c>
      <c r="J23" s="90" t="e">
        <f>VLOOKUP(A22,počty!$AA$6:$FA$100,84,0)</f>
        <v>#N/A</v>
      </c>
      <c r="K23" s="91" t="e">
        <f>VLOOKUP(A22,počty!$AA$6:$FA$100,85,0)</f>
        <v>#N/A</v>
      </c>
      <c r="L23" s="88" t="e">
        <f>VLOOKUP(A22,počty!$AA$6:$FA$100,86,0)</f>
        <v>#N/A</v>
      </c>
      <c r="M23" s="88" t="e">
        <f>VLOOKUP(A22,počty!$AA$6:$FA$100,87,0)</f>
        <v>#N/A</v>
      </c>
      <c r="N23" s="88" t="e">
        <f>VLOOKUP(A22,počty!$AA$6:$FA$100,88,0)</f>
        <v>#N/A</v>
      </c>
      <c r="O23" s="93" t="e">
        <f>VLOOKUP(A22,počty!$AA$6:$FA$100,89,0)</f>
        <v>#N/A</v>
      </c>
      <c r="P23" s="498"/>
      <c r="Q23" s="127" t="e">
        <f>VLOOKUP(A22,počty!$AA$6:$FA$100,92,0)</f>
        <v>#N/A</v>
      </c>
    </row>
    <row r="24" spans="1:17" ht="13.5" customHeight="1">
      <c r="A24" s="513">
        <v>7</v>
      </c>
      <c r="B24" s="499" t="e">
        <f>VLOOKUP(A24,počty!$AA$6:$FA$100,91,0)</f>
        <v>#N/A</v>
      </c>
      <c r="C24" s="121" t="e">
        <f>VLOOKUP(A24,počty!$AA$6:$FA$100,69,0)</f>
        <v>#N/A</v>
      </c>
      <c r="D24" s="80" t="e">
        <f>VLOOKUP(A24,počty!$AA$6:$FA$100,13,0)</f>
        <v>#N/A</v>
      </c>
      <c r="E24" s="81" t="e">
        <f>VLOOKUP(A24,počty!$AA$6:$FA$100,16,0)</f>
        <v>#N/A</v>
      </c>
      <c r="F24" s="124" t="e">
        <f>VLOOKUP(A24,počty!$AA$6:$FA$100,70,0)</f>
        <v>#N/A</v>
      </c>
      <c r="G24" s="83" t="e">
        <f>VLOOKUP(A24,počty!$AA$6:$FA$100,71,0)</f>
        <v>#N/A</v>
      </c>
      <c r="H24" s="84" t="e">
        <f>VLOOKUP(A24,počty!$AA$6:$FA$100,72,0)</f>
        <v>#N/A</v>
      </c>
      <c r="I24" s="84" t="e">
        <f>VLOOKUP(A24,počty!$AA$6:$FA$100,73,0)</f>
        <v>#N/A</v>
      </c>
      <c r="J24" s="84" t="e">
        <f>VLOOKUP(A24,počty!$AA$6:$FA$100,74,0)</f>
        <v>#N/A</v>
      </c>
      <c r="K24" s="85" t="e">
        <f>VLOOKUP(A24,počty!$AA$6:$FA$100,75,0)</f>
        <v>#N/A</v>
      </c>
      <c r="L24" s="82" t="e">
        <f>VLOOKUP(A24,počty!$AA$6:$FA$100,76,0)</f>
        <v>#N/A</v>
      </c>
      <c r="M24" s="82" t="e">
        <f>VLOOKUP(A24,počty!$AA$6:$FA$100,77,0)</f>
        <v>#N/A</v>
      </c>
      <c r="N24" s="82" t="e">
        <f>VLOOKUP(A24,počty!$AA$6:$FA$100,78,0)</f>
        <v>#N/A</v>
      </c>
      <c r="O24" s="92" t="e">
        <f>VLOOKUP(A24,počty!$AA$6:$FA$100,79,0)</f>
        <v>#N/A</v>
      </c>
      <c r="P24" s="497" t="e">
        <f>VLOOKUP(A24,počty!$AA$6:$FA$100,90,0)</f>
        <v>#N/A</v>
      </c>
      <c r="Q24" s="126" t="e">
        <f>VLOOKUP(A24,počty!$AA$6:$FA$100,93,0)</f>
        <v>#N/A</v>
      </c>
    </row>
    <row r="25" spans="1:17" ht="13.5" customHeight="1" thickBot="1">
      <c r="A25" s="514"/>
      <c r="B25" s="500"/>
      <c r="C25" s="122"/>
      <c r="D25" s="86" t="e">
        <f>VLOOKUP(A24,počty!$AA$6:$FA$100,14,0)</f>
        <v>#N/A</v>
      </c>
      <c r="E25" s="87" t="e">
        <f>VLOOKUP(A24,počty!$AA$6:$FA$100,15,0)</f>
        <v>#N/A</v>
      </c>
      <c r="F25" s="125" t="e">
        <f>VLOOKUP(A24,počty!$AA$6:$FA$100,80,0)</f>
        <v>#N/A</v>
      </c>
      <c r="G25" s="89" t="e">
        <f>VLOOKUP(A24,počty!$AA$6:$FA$100,81,0)</f>
        <v>#N/A</v>
      </c>
      <c r="H25" s="90" t="e">
        <f>VLOOKUP(A24,počty!$AA$6:$FA$100,82,0)</f>
        <v>#N/A</v>
      </c>
      <c r="I25" s="90" t="e">
        <f>VLOOKUP(A24,počty!$AA$6:$FA$100,83,0)</f>
        <v>#N/A</v>
      </c>
      <c r="J25" s="90" t="e">
        <f>VLOOKUP(A24,počty!$AA$6:$FA$100,84,0)</f>
        <v>#N/A</v>
      </c>
      <c r="K25" s="91" t="e">
        <f>VLOOKUP(A24,počty!$AA$6:$FA$100,85,0)</f>
        <v>#N/A</v>
      </c>
      <c r="L25" s="88" t="e">
        <f>VLOOKUP(A24,počty!$AA$6:$FA$100,86,0)</f>
        <v>#N/A</v>
      </c>
      <c r="M25" s="88" t="e">
        <f>VLOOKUP(A24,počty!$AA$6:$FA$100,87,0)</f>
        <v>#N/A</v>
      </c>
      <c r="N25" s="88" t="e">
        <f>VLOOKUP(A24,počty!$AA$6:$FA$100,88,0)</f>
        <v>#N/A</v>
      </c>
      <c r="O25" s="93" t="e">
        <f>VLOOKUP(A24,počty!$AA$6:$FA$100,89,0)</f>
        <v>#N/A</v>
      </c>
      <c r="P25" s="498"/>
      <c r="Q25" s="127" t="e">
        <f>VLOOKUP(A24,počty!$AA$6:$FA$100,92,0)</f>
        <v>#N/A</v>
      </c>
    </row>
    <row r="26" spans="1:17" ht="13.5" customHeight="1">
      <c r="A26" s="513">
        <v>8</v>
      </c>
      <c r="B26" s="499" t="e">
        <f>VLOOKUP(A26,počty!$AA$6:$FA$100,91,0)</f>
        <v>#N/A</v>
      </c>
      <c r="C26" s="121" t="e">
        <f>VLOOKUP(A26,počty!$AA$6:$FA$100,69,0)</f>
        <v>#N/A</v>
      </c>
      <c r="D26" s="80" t="e">
        <f>VLOOKUP(A26,počty!$AA$6:$FA$100,13,0)</f>
        <v>#N/A</v>
      </c>
      <c r="E26" s="81" t="e">
        <f>VLOOKUP(A26,počty!$AA$6:$FA$100,16,0)</f>
        <v>#N/A</v>
      </c>
      <c r="F26" s="124" t="e">
        <f>VLOOKUP(A26,počty!$AA$6:$FA$100,70,0)</f>
        <v>#N/A</v>
      </c>
      <c r="G26" s="83" t="e">
        <f>VLOOKUP(A26,počty!$AA$6:$FA$100,71,0)</f>
        <v>#N/A</v>
      </c>
      <c r="H26" s="84" t="e">
        <f>VLOOKUP(A26,počty!$AA$6:$FA$100,72,0)</f>
        <v>#N/A</v>
      </c>
      <c r="I26" s="84" t="e">
        <f>VLOOKUP(A26,počty!$AA$6:$FA$100,73,0)</f>
        <v>#N/A</v>
      </c>
      <c r="J26" s="84" t="e">
        <f>VLOOKUP(A26,počty!$AA$6:$FA$100,74,0)</f>
        <v>#N/A</v>
      </c>
      <c r="K26" s="85" t="e">
        <f>VLOOKUP(A26,počty!$AA$6:$FA$100,75,0)</f>
        <v>#N/A</v>
      </c>
      <c r="L26" s="82" t="e">
        <f>VLOOKUP(A26,počty!$AA$6:$FA$100,76,0)</f>
        <v>#N/A</v>
      </c>
      <c r="M26" s="82" t="e">
        <f>VLOOKUP(A26,počty!$AA$6:$FA$100,77,0)</f>
        <v>#N/A</v>
      </c>
      <c r="N26" s="82" t="e">
        <f>VLOOKUP(A26,počty!$AA$6:$FA$100,78,0)</f>
        <v>#N/A</v>
      </c>
      <c r="O26" s="92" t="e">
        <f>VLOOKUP(A26,počty!$AA$6:$FA$100,79,0)</f>
        <v>#N/A</v>
      </c>
      <c r="P26" s="497" t="e">
        <f>VLOOKUP(A26,počty!$AA$6:$FA$100,90,0)</f>
        <v>#N/A</v>
      </c>
      <c r="Q26" s="126" t="e">
        <f>VLOOKUP(A26,počty!$AA$6:$FA$100,93,0)</f>
        <v>#N/A</v>
      </c>
    </row>
    <row r="27" spans="1:17" ht="13.5" customHeight="1" thickBot="1">
      <c r="A27" s="514"/>
      <c r="B27" s="500"/>
      <c r="C27" s="122"/>
      <c r="D27" s="86" t="e">
        <f>VLOOKUP(A26,počty!$AA$6:$FA$100,14,0)</f>
        <v>#N/A</v>
      </c>
      <c r="E27" s="87" t="e">
        <f>VLOOKUP(A26,počty!$AA$6:$FA$100,15,0)</f>
        <v>#N/A</v>
      </c>
      <c r="F27" s="125" t="e">
        <f>VLOOKUP(A26,počty!$AA$6:$FA$100,80,0)</f>
        <v>#N/A</v>
      </c>
      <c r="G27" s="89" t="e">
        <f>VLOOKUP(A26,počty!$AA$6:$FA$100,81,0)</f>
        <v>#N/A</v>
      </c>
      <c r="H27" s="90" t="e">
        <f>VLOOKUP(A26,počty!$AA$6:$FA$100,82,0)</f>
        <v>#N/A</v>
      </c>
      <c r="I27" s="90" t="e">
        <f>VLOOKUP(A26,počty!$AA$6:$FA$100,83,0)</f>
        <v>#N/A</v>
      </c>
      <c r="J27" s="90" t="e">
        <f>VLOOKUP(A26,počty!$AA$6:$FA$100,84,0)</f>
        <v>#N/A</v>
      </c>
      <c r="K27" s="91" t="e">
        <f>VLOOKUP(A26,počty!$AA$6:$FA$100,85,0)</f>
        <v>#N/A</v>
      </c>
      <c r="L27" s="88" t="e">
        <f>VLOOKUP(A26,počty!$AA$6:$FA$100,86,0)</f>
        <v>#N/A</v>
      </c>
      <c r="M27" s="88" t="e">
        <f>VLOOKUP(A26,počty!$AA$6:$FA$100,87,0)</f>
        <v>#N/A</v>
      </c>
      <c r="N27" s="88" t="e">
        <f>VLOOKUP(A26,počty!$AA$6:$FA$100,88,0)</f>
        <v>#N/A</v>
      </c>
      <c r="O27" s="93" t="e">
        <f>VLOOKUP(A26,počty!$AA$6:$FA$100,89,0)</f>
        <v>#N/A</v>
      </c>
      <c r="P27" s="498"/>
      <c r="Q27" s="127" t="e">
        <f>VLOOKUP(A26,počty!$AA$6:$FA$100,92,0)</f>
        <v>#N/A</v>
      </c>
    </row>
    <row r="28" spans="1:17" ht="13.5" customHeight="1">
      <c r="A28" s="513">
        <v>9</v>
      </c>
      <c r="B28" s="499" t="e">
        <f>VLOOKUP(A28,počty!$AA$6:$FA$100,91,0)</f>
        <v>#N/A</v>
      </c>
      <c r="C28" s="121" t="e">
        <f>VLOOKUP(A28,počty!$AA$6:$FA$100,69,0)</f>
        <v>#N/A</v>
      </c>
      <c r="D28" s="80" t="e">
        <f>VLOOKUP(A28,počty!$AA$6:$FA$100,13,0)</f>
        <v>#N/A</v>
      </c>
      <c r="E28" s="81" t="e">
        <f>VLOOKUP(A28,počty!$AA$6:$FA$100,16,0)</f>
        <v>#N/A</v>
      </c>
      <c r="F28" s="124" t="e">
        <f>VLOOKUP(A28,počty!$AA$6:$FA$100,70,0)</f>
        <v>#N/A</v>
      </c>
      <c r="G28" s="83" t="e">
        <f>VLOOKUP(A28,počty!$AA$6:$FA$100,71,0)</f>
        <v>#N/A</v>
      </c>
      <c r="H28" s="84" t="e">
        <f>VLOOKUP(A28,počty!$AA$6:$FA$100,72,0)</f>
        <v>#N/A</v>
      </c>
      <c r="I28" s="84" t="e">
        <f>VLOOKUP(A28,počty!$AA$6:$FA$100,73,0)</f>
        <v>#N/A</v>
      </c>
      <c r="J28" s="84" t="e">
        <f>VLOOKUP(A28,počty!$AA$6:$FA$100,74,0)</f>
        <v>#N/A</v>
      </c>
      <c r="K28" s="85" t="e">
        <f>VLOOKUP(A28,počty!$AA$6:$FA$100,75,0)</f>
        <v>#N/A</v>
      </c>
      <c r="L28" s="82" t="e">
        <f>VLOOKUP(A28,počty!$AA$6:$FA$100,76,0)</f>
        <v>#N/A</v>
      </c>
      <c r="M28" s="82" t="e">
        <f>VLOOKUP(A28,počty!$AA$6:$FA$100,77,0)</f>
        <v>#N/A</v>
      </c>
      <c r="N28" s="82" t="e">
        <f>VLOOKUP(A28,počty!$AA$6:$FA$100,78,0)</f>
        <v>#N/A</v>
      </c>
      <c r="O28" s="92" t="e">
        <f>VLOOKUP(A28,počty!$AA$6:$FA$100,79,0)</f>
        <v>#N/A</v>
      </c>
      <c r="P28" s="497" t="e">
        <f>VLOOKUP(A28,počty!$AA$6:$FA$100,90,0)</f>
        <v>#N/A</v>
      </c>
      <c r="Q28" s="126" t="e">
        <f>VLOOKUP(A28,počty!$AA$6:$FA$100,93,0)</f>
        <v>#N/A</v>
      </c>
    </row>
    <row r="29" spans="1:17" ht="13.5" customHeight="1" thickBot="1">
      <c r="A29" s="514"/>
      <c r="B29" s="500"/>
      <c r="C29" s="122"/>
      <c r="D29" s="86" t="e">
        <f>VLOOKUP(A28,počty!$AA$6:$FA$100,14,0)</f>
        <v>#N/A</v>
      </c>
      <c r="E29" s="87" t="e">
        <f>VLOOKUP(A28,počty!$AA$6:$FA$100,15,0)</f>
        <v>#N/A</v>
      </c>
      <c r="F29" s="125" t="e">
        <f>VLOOKUP(A28,počty!$AA$6:$FA$100,80,0)</f>
        <v>#N/A</v>
      </c>
      <c r="G29" s="89" t="e">
        <f>VLOOKUP(A28,počty!$AA$6:$FA$100,81,0)</f>
        <v>#N/A</v>
      </c>
      <c r="H29" s="90" t="e">
        <f>VLOOKUP(A28,počty!$AA$6:$FA$100,82,0)</f>
        <v>#N/A</v>
      </c>
      <c r="I29" s="90" t="e">
        <f>VLOOKUP(A28,počty!$AA$6:$FA$100,83,0)</f>
        <v>#N/A</v>
      </c>
      <c r="J29" s="90" t="e">
        <f>VLOOKUP(A28,počty!$AA$6:$FA$100,84,0)</f>
        <v>#N/A</v>
      </c>
      <c r="K29" s="91" t="e">
        <f>VLOOKUP(A28,počty!$AA$6:$FA$100,85,0)</f>
        <v>#N/A</v>
      </c>
      <c r="L29" s="88" t="e">
        <f>VLOOKUP(A28,počty!$AA$6:$FA$100,86,0)</f>
        <v>#N/A</v>
      </c>
      <c r="M29" s="88" t="e">
        <f>VLOOKUP(A28,počty!$AA$6:$FA$100,87,0)</f>
        <v>#N/A</v>
      </c>
      <c r="N29" s="88" t="e">
        <f>VLOOKUP(A28,počty!$AA$6:$FA$100,88,0)</f>
        <v>#N/A</v>
      </c>
      <c r="O29" s="93" t="e">
        <f>VLOOKUP(A28,počty!$AA$6:$FA$100,89,0)</f>
        <v>#N/A</v>
      </c>
      <c r="P29" s="498"/>
      <c r="Q29" s="127" t="e">
        <f>VLOOKUP(A28,počty!$AA$6:$FA$100,92,0)</f>
        <v>#N/A</v>
      </c>
    </row>
    <row r="30" spans="1:17" ht="13.5" customHeight="1">
      <c r="A30" s="513">
        <v>10</v>
      </c>
      <c r="B30" s="499" t="e">
        <f>VLOOKUP(A30,počty!$AA$6:$FA$100,91,0)</f>
        <v>#N/A</v>
      </c>
      <c r="C30" s="121" t="e">
        <f>VLOOKUP(A30,počty!$AA$6:$FA$100,69,0)</f>
        <v>#N/A</v>
      </c>
      <c r="D30" s="80" t="e">
        <f>VLOOKUP(A30,počty!$AA$6:$FA$100,13,0)</f>
        <v>#N/A</v>
      </c>
      <c r="E30" s="81" t="e">
        <f>VLOOKUP(A30,počty!$AA$6:$FA$100,16,0)</f>
        <v>#N/A</v>
      </c>
      <c r="F30" s="124" t="e">
        <f>VLOOKUP(A30,počty!$AA$6:$FA$100,70,0)</f>
        <v>#N/A</v>
      </c>
      <c r="G30" s="83" t="e">
        <f>VLOOKUP(A30,počty!$AA$6:$FA$100,71,0)</f>
        <v>#N/A</v>
      </c>
      <c r="H30" s="84" t="e">
        <f>VLOOKUP(A30,počty!$AA$6:$FA$100,72,0)</f>
        <v>#N/A</v>
      </c>
      <c r="I30" s="84" t="e">
        <f>VLOOKUP(A30,počty!$AA$6:$FA$100,73,0)</f>
        <v>#N/A</v>
      </c>
      <c r="J30" s="84" t="e">
        <f>VLOOKUP(A30,počty!$AA$6:$FA$100,74,0)</f>
        <v>#N/A</v>
      </c>
      <c r="K30" s="85" t="e">
        <f>VLOOKUP(A30,počty!$AA$6:$FA$100,75,0)</f>
        <v>#N/A</v>
      </c>
      <c r="L30" s="82" t="e">
        <f>VLOOKUP(A30,počty!$AA$6:$FA$100,76,0)</f>
        <v>#N/A</v>
      </c>
      <c r="M30" s="82" t="e">
        <f>VLOOKUP(A30,počty!$AA$6:$FA$100,77,0)</f>
        <v>#N/A</v>
      </c>
      <c r="N30" s="82" t="e">
        <f>VLOOKUP(A30,počty!$AA$6:$FA$100,78,0)</f>
        <v>#N/A</v>
      </c>
      <c r="O30" s="92" t="e">
        <f>VLOOKUP(A30,počty!$AA$6:$FA$100,79,0)</f>
        <v>#N/A</v>
      </c>
      <c r="P30" s="497" t="e">
        <f>VLOOKUP(A30,počty!$AA$6:$FA$100,90,0)</f>
        <v>#N/A</v>
      </c>
      <c r="Q30" s="126" t="e">
        <f>VLOOKUP(A30,počty!$AA$6:$FA$100,93,0)</f>
        <v>#N/A</v>
      </c>
    </row>
    <row r="31" spans="1:17" ht="13.5" customHeight="1" thickBot="1">
      <c r="A31" s="514"/>
      <c r="B31" s="500"/>
      <c r="C31" s="122"/>
      <c r="D31" s="86" t="e">
        <f>VLOOKUP(A30,počty!$AA$6:$FA$100,14,0)</f>
        <v>#N/A</v>
      </c>
      <c r="E31" s="87" t="e">
        <f>VLOOKUP(A30,počty!$AA$6:$FA$100,15,0)</f>
        <v>#N/A</v>
      </c>
      <c r="F31" s="125" t="e">
        <f>VLOOKUP(A30,počty!$AA$6:$FA$100,80,0)</f>
        <v>#N/A</v>
      </c>
      <c r="G31" s="89" t="e">
        <f>VLOOKUP(A30,počty!$AA$6:$FA$100,81,0)</f>
        <v>#N/A</v>
      </c>
      <c r="H31" s="90" t="e">
        <f>VLOOKUP(A30,počty!$AA$6:$FA$100,82,0)</f>
        <v>#N/A</v>
      </c>
      <c r="I31" s="90" t="e">
        <f>VLOOKUP(A30,počty!$AA$6:$FA$100,83,0)</f>
        <v>#N/A</v>
      </c>
      <c r="J31" s="90" t="e">
        <f>VLOOKUP(A30,počty!$AA$6:$FA$100,84,0)</f>
        <v>#N/A</v>
      </c>
      <c r="K31" s="91" t="e">
        <f>VLOOKUP(A30,počty!$AA$6:$FA$100,85,0)</f>
        <v>#N/A</v>
      </c>
      <c r="L31" s="88" t="e">
        <f>VLOOKUP(A30,počty!$AA$6:$FA$100,86,0)</f>
        <v>#N/A</v>
      </c>
      <c r="M31" s="88" t="e">
        <f>VLOOKUP(A30,počty!$AA$6:$FA$100,87,0)</f>
        <v>#N/A</v>
      </c>
      <c r="N31" s="88" t="e">
        <f>VLOOKUP(A30,počty!$AA$6:$FA$100,88,0)</f>
        <v>#N/A</v>
      </c>
      <c r="O31" s="93" t="e">
        <f>VLOOKUP(A30,počty!$AA$6:$FA$100,89,0)</f>
        <v>#N/A</v>
      </c>
      <c r="P31" s="498"/>
      <c r="Q31" s="127" t="e">
        <f>VLOOKUP(A30,počty!$AA$6:$FA$100,92,0)</f>
        <v>#N/A</v>
      </c>
    </row>
    <row r="32" spans="1:17" ht="13.5" customHeight="1">
      <c r="A32" s="513">
        <v>11</v>
      </c>
      <c r="B32" s="499" t="e">
        <f>VLOOKUP(A32,počty!$AA$6:$FA$100,91,0)</f>
        <v>#N/A</v>
      </c>
      <c r="C32" s="121" t="e">
        <f>VLOOKUP(A32,počty!$AA$6:$FA$100,69,0)</f>
        <v>#N/A</v>
      </c>
      <c r="D32" s="80" t="e">
        <f>VLOOKUP(A32,počty!$AA$6:$FA$100,13,0)</f>
        <v>#N/A</v>
      </c>
      <c r="E32" s="81" t="e">
        <f>VLOOKUP(A32,počty!$AA$6:$FA$100,16,0)</f>
        <v>#N/A</v>
      </c>
      <c r="F32" s="124" t="e">
        <f>VLOOKUP(A32,počty!$AA$6:$FA$100,70,0)</f>
        <v>#N/A</v>
      </c>
      <c r="G32" s="83" t="e">
        <f>VLOOKUP(A32,počty!$AA$6:$FA$100,71,0)</f>
        <v>#N/A</v>
      </c>
      <c r="H32" s="84" t="e">
        <f>VLOOKUP(A32,počty!$AA$6:$FA$100,72,0)</f>
        <v>#N/A</v>
      </c>
      <c r="I32" s="84" t="e">
        <f>VLOOKUP(A32,počty!$AA$6:$FA$100,73,0)</f>
        <v>#N/A</v>
      </c>
      <c r="J32" s="84" t="e">
        <f>VLOOKUP(A32,počty!$AA$6:$FA$100,74,0)</f>
        <v>#N/A</v>
      </c>
      <c r="K32" s="85" t="e">
        <f>VLOOKUP(A32,počty!$AA$6:$FA$100,75,0)</f>
        <v>#N/A</v>
      </c>
      <c r="L32" s="82" t="e">
        <f>VLOOKUP(A32,počty!$AA$6:$FA$100,76,0)</f>
        <v>#N/A</v>
      </c>
      <c r="M32" s="82" t="e">
        <f>VLOOKUP(A32,počty!$AA$6:$FA$100,77,0)</f>
        <v>#N/A</v>
      </c>
      <c r="N32" s="82" t="e">
        <f>VLOOKUP(A32,počty!$AA$6:$FA$100,78,0)</f>
        <v>#N/A</v>
      </c>
      <c r="O32" s="92" t="e">
        <f>VLOOKUP(A32,počty!$AA$6:$FA$100,79,0)</f>
        <v>#N/A</v>
      </c>
      <c r="P32" s="497" t="e">
        <f>VLOOKUP(A32,počty!$AA$6:$FA$100,90,0)</f>
        <v>#N/A</v>
      </c>
      <c r="Q32" s="126" t="e">
        <f>VLOOKUP(A32,počty!$AA$6:$FA$100,93,0)</f>
        <v>#N/A</v>
      </c>
    </row>
    <row r="33" spans="1:17" ht="13.5" customHeight="1" thickBot="1">
      <c r="A33" s="514"/>
      <c r="B33" s="500"/>
      <c r="C33" s="122"/>
      <c r="D33" s="86" t="e">
        <f>VLOOKUP(A32,počty!$AA$6:$FA$100,14,0)</f>
        <v>#N/A</v>
      </c>
      <c r="E33" s="87" t="e">
        <f>VLOOKUP(A32,počty!$AA$6:$FA$100,15,0)</f>
        <v>#N/A</v>
      </c>
      <c r="F33" s="125" t="e">
        <f>VLOOKUP(A32,počty!$AA$6:$FA$100,80,0)</f>
        <v>#N/A</v>
      </c>
      <c r="G33" s="89" t="e">
        <f>VLOOKUP(A32,počty!$AA$6:$FA$100,81,0)</f>
        <v>#N/A</v>
      </c>
      <c r="H33" s="90" t="e">
        <f>VLOOKUP(A32,počty!$AA$6:$FA$100,82,0)</f>
        <v>#N/A</v>
      </c>
      <c r="I33" s="90" t="e">
        <f>VLOOKUP(A32,počty!$AA$6:$FA$100,83,0)</f>
        <v>#N/A</v>
      </c>
      <c r="J33" s="90" t="e">
        <f>VLOOKUP(A32,počty!$AA$6:$FA$100,84,0)</f>
        <v>#N/A</v>
      </c>
      <c r="K33" s="91" t="e">
        <f>VLOOKUP(A32,počty!$AA$6:$FA$100,85,0)</f>
        <v>#N/A</v>
      </c>
      <c r="L33" s="88" t="e">
        <f>VLOOKUP(A32,počty!$AA$6:$FA$100,86,0)</f>
        <v>#N/A</v>
      </c>
      <c r="M33" s="88" t="e">
        <f>VLOOKUP(A32,počty!$AA$6:$FA$100,87,0)</f>
        <v>#N/A</v>
      </c>
      <c r="N33" s="88" t="e">
        <f>VLOOKUP(A32,počty!$AA$6:$FA$100,88,0)</f>
        <v>#N/A</v>
      </c>
      <c r="O33" s="93" t="e">
        <f>VLOOKUP(A32,počty!$AA$6:$FA$100,89,0)</f>
        <v>#N/A</v>
      </c>
      <c r="P33" s="498"/>
      <c r="Q33" s="127" t="e">
        <f>VLOOKUP(A32,počty!$AA$6:$FA$100,92,0)</f>
        <v>#N/A</v>
      </c>
    </row>
    <row r="34" spans="1:17" ht="13.5" customHeight="1">
      <c r="A34" s="513">
        <v>12</v>
      </c>
      <c r="B34" s="499" t="e">
        <f>VLOOKUP(A34,počty!$AA$6:$FA$100,91,0)</f>
        <v>#N/A</v>
      </c>
      <c r="C34" s="121" t="e">
        <f>VLOOKUP(A34,počty!$AA$6:$FA$100,69,0)</f>
        <v>#N/A</v>
      </c>
      <c r="D34" s="80" t="e">
        <f>VLOOKUP(A34,počty!$AA$6:$FA$100,13,0)</f>
        <v>#N/A</v>
      </c>
      <c r="E34" s="81" t="e">
        <f>VLOOKUP(A34,počty!$AA$6:$FA$100,16,0)</f>
        <v>#N/A</v>
      </c>
      <c r="F34" s="124" t="e">
        <f>VLOOKUP(A34,počty!$AA$6:$FA$100,70,0)</f>
        <v>#N/A</v>
      </c>
      <c r="G34" s="83" t="e">
        <f>VLOOKUP(A34,počty!$AA$6:$FA$100,71,0)</f>
        <v>#N/A</v>
      </c>
      <c r="H34" s="84" t="e">
        <f>VLOOKUP(A34,počty!$AA$6:$FA$100,72,0)</f>
        <v>#N/A</v>
      </c>
      <c r="I34" s="84" t="e">
        <f>VLOOKUP(A34,počty!$AA$6:$FA$100,73,0)</f>
        <v>#N/A</v>
      </c>
      <c r="J34" s="84" t="e">
        <f>VLOOKUP(A34,počty!$AA$6:$FA$100,74,0)</f>
        <v>#N/A</v>
      </c>
      <c r="K34" s="85" t="e">
        <f>VLOOKUP(A34,počty!$AA$6:$FA$100,75,0)</f>
        <v>#N/A</v>
      </c>
      <c r="L34" s="82" t="e">
        <f>VLOOKUP(A34,počty!$AA$6:$FA$100,76,0)</f>
        <v>#N/A</v>
      </c>
      <c r="M34" s="82" t="e">
        <f>VLOOKUP(A34,počty!$AA$6:$FA$100,77,0)</f>
        <v>#N/A</v>
      </c>
      <c r="N34" s="82" t="e">
        <f>VLOOKUP(A34,počty!$AA$6:$FA$100,78,0)</f>
        <v>#N/A</v>
      </c>
      <c r="O34" s="92" t="e">
        <f>VLOOKUP(A34,počty!$AA$6:$FA$100,79,0)</f>
        <v>#N/A</v>
      </c>
      <c r="P34" s="497" t="e">
        <f>VLOOKUP(A34,počty!$AA$6:$FA$100,90,0)</f>
        <v>#N/A</v>
      </c>
      <c r="Q34" s="126" t="e">
        <f>VLOOKUP(A34,počty!$AA$6:$FA$100,93,0)</f>
        <v>#N/A</v>
      </c>
    </row>
    <row r="35" spans="1:17" ht="13.5" customHeight="1" thickBot="1">
      <c r="A35" s="514"/>
      <c r="B35" s="500"/>
      <c r="C35" s="122"/>
      <c r="D35" s="86" t="e">
        <f>VLOOKUP(A34,počty!$AA$6:$FA$100,14,0)</f>
        <v>#N/A</v>
      </c>
      <c r="E35" s="87" t="e">
        <f>VLOOKUP(A34,počty!$AA$6:$FA$100,15,0)</f>
        <v>#N/A</v>
      </c>
      <c r="F35" s="125" t="e">
        <f>VLOOKUP(A34,počty!$AA$6:$FA$100,80,0)</f>
        <v>#N/A</v>
      </c>
      <c r="G35" s="89" t="e">
        <f>VLOOKUP(A34,počty!$AA$6:$FA$100,81,0)</f>
        <v>#N/A</v>
      </c>
      <c r="H35" s="90" t="e">
        <f>VLOOKUP(A34,počty!$AA$6:$FA$100,82,0)</f>
        <v>#N/A</v>
      </c>
      <c r="I35" s="90" t="e">
        <f>VLOOKUP(A34,počty!$AA$6:$FA$100,83,0)</f>
        <v>#N/A</v>
      </c>
      <c r="J35" s="90" t="e">
        <f>VLOOKUP(A34,počty!$AA$6:$FA$100,84,0)</f>
        <v>#N/A</v>
      </c>
      <c r="K35" s="91" t="e">
        <f>VLOOKUP(A34,počty!$AA$6:$FA$100,85,0)</f>
        <v>#N/A</v>
      </c>
      <c r="L35" s="88" t="e">
        <f>VLOOKUP(A34,počty!$AA$6:$FA$100,86,0)</f>
        <v>#N/A</v>
      </c>
      <c r="M35" s="88" t="e">
        <f>VLOOKUP(A34,počty!$AA$6:$FA$100,87,0)</f>
        <v>#N/A</v>
      </c>
      <c r="N35" s="88" t="e">
        <f>VLOOKUP(A34,počty!$AA$6:$FA$100,88,0)</f>
        <v>#N/A</v>
      </c>
      <c r="O35" s="93" t="e">
        <f>VLOOKUP(A34,počty!$AA$6:$FA$100,89,0)</f>
        <v>#N/A</v>
      </c>
      <c r="P35" s="498"/>
      <c r="Q35" s="127" t="e">
        <f>VLOOKUP(A34,počty!$AA$6:$FA$100,92,0)</f>
        <v>#N/A</v>
      </c>
    </row>
    <row r="36" spans="1:17" ht="13.5" customHeight="1">
      <c r="A36" s="513">
        <v>13</v>
      </c>
      <c r="B36" s="499" t="e">
        <f>VLOOKUP(A36,počty!$AA$6:$FA$100,91,0)</f>
        <v>#N/A</v>
      </c>
      <c r="C36" s="121" t="e">
        <f>VLOOKUP(A36,počty!$AA$6:$FA$100,69,0)</f>
        <v>#N/A</v>
      </c>
      <c r="D36" s="80" t="e">
        <f>VLOOKUP(A36,počty!$AA$6:$FA$100,13,0)</f>
        <v>#N/A</v>
      </c>
      <c r="E36" s="81" t="e">
        <f>VLOOKUP(A36,počty!$AA$6:$FA$100,16,0)</f>
        <v>#N/A</v>
      </c>
      <c r="F36" s="124" t="e">
        <f>VLOOKUP(A36,počty!$AA$6:$FA$100,70,0)</f>
        <v>#N/A</v>
      </c>
      <c r="G36" s="83" t="e">
        <f>VLOOKUP(A36,počty!$AA$6:$FA$100,71,0)</f>
        <v>#N/A</v>
      </c>
      <c r="H36" s="84" t="e">
        <f>VLOOKUP(A36,počty!$AA$6:$FA$100,72,0)</f>
        <v>#N/A</v>
      </c>
      <c r="I36" s="84" t="e">
        <f>VLOOKUP(A36,počty!$AA$6:$FA$100,73,0)</f>
        <v>#N/A</v>
      </c>
      <c r="J36" s="84" t="e">
        <f>VLOOKUP(A36,počty!$AA$6:$FA$100,74,0)</f>
        <v>#N/A</v>
      </c>
      <c r="K36" s="85" t="e">
        <f>VLOOKUP(A36,počty!$AA$6:$FA$100,75,0)</f>
        <v>#N/A</v>
      </c>
      <c r="L36" s="82" t="e">
        <f>VLOOKUP(A36,počty!$AA$6:$FA$100,76,0)</f>
        <v>#N/A</v>
      </c>
      <c r="M36" s="82" t="e">
        <f>VLOOKUP(A36,počty!$AA$6:$FA$100,77,0)</f>
        <v>#N/A</v>
      </c>
      <c r="N36" s="82" t="e">
        <f>VLOOKUP(A36,počty!$AA$6:$FA$100,78,0)</f>
        <v>#N/A</v>
      </c>
      <c r="O36" s="92" t="e">
        <f>VLOOKUP(A36,počty!$AA$6:$FA$100,79,0)</f>
        <v>#N/A</v>
      </c>
      <c r="P36" s="497" t="e">
        <f>VLOOKUP(A36,počty!$AA$6:$FA$100,90,0)</f>
        <v>#N/A</v>
      </c>
      <c r="Q36" s="126" t="e">
        <f>VLOOKUP(A36,počty!$AA$6:$FA$100,93,0)</f>
        <v>#N/A</v>
      </c>
    </row>
    <row r="37" spans="1:17" ht="13.5" customHeight="1" thickBot="1">
      <c r="A37" s="514"/>
      <c r="B37" s="500"/>
      <c r="C37" s="122"/>
      <c r="D37" s="86" t="e">
        <f>VLOOKUP(A36,počty!$AA$6:$FA$100,14,0)</f>
        <v>#N/A</v>
      </c>
      <c r="E37" s="87" t="e">
        <f>VLOOKUP(A36,počty!$AA$6:$FA$100,15,0)</f>
        <v>#N/A</v>
      </c>
      <c r="F37" s="125" t="e">
        <f>VLOOKUP(A36,počty!$AA$6:$FA$100,80,0)</f>
        <v>#N/A</v>
      </c>
      <c r="G37" s="89" t="e">
        <f>VLOOKUP(A36,počty!$AA$6:$FA$100,81,0)</f>
        <v>#N/A</v>
      </c>
      <c r="H37" s="90" t="e">
        <f>VLOOKUP(A36,počty!$AA$6:$FA$100,82,0)</f>
        <v>#N/A</v>
      </c>
      <c r="I37" s="90" t="e">
        <f>VLOOKUP(A36,počty!$AA$6:$FA$100,83,0)</f>
        <v>#N/A</v>
      </c>
      <c r="J37" s="90" t="e">
        <f>VLOOKUP(A36,počty!$AA$6:$FA$100,84,0)</f>
        <v>#N/A</v>
      </c>
      <c r="K37" s="91" t="e">
        <f>VLOOKUP(A36,počty!$AA$6:$FA$100,85,0)</f>
        <v>#N/A</v>
      </c>
      <c r="L37" s="88" t="e">
        <f>VLOOKUP(A36,počty!$AA$6:$FA$100,86,0)</f>
        <v>#N/A</v>
      </c>
      <c r="M37" s="88" t="e">
        <f>VLOOKUP(A36,počty!$AA$6:$FA$100,87,0)</f>
        <v>#N/A</v>
      </c>
      <c r="N37" s="88" t="e">
        <f>VLOOKUP(A36,počty!$AA$6:$FA$100,88,0)</f>
        <v>#N/A</v>
      </c>
      <c r="O37" s="93" t="e">
        <f>VLOOKUP(A36,počty!$AA$6:$FA$100,89,0)</f>
        <v>#N/A</v>
      </c>
      <c r="P37" s="498"/>
      <c r="Q37" s="127" t="e">
        <f>VLOOKUP(A36,počty!$AA$6:$FA$100,92,0)</f>
        <v>#N/A</v>
      </c>
    </row>
    <row r="38" spans="1:17" ht="13.5" customHeight="1">
      <c r="A38" s="513">
        <v>14</v>
      </c>
      <c r="B38" s="499" t="e">
        <f>VLOOKUP(A38,počty!$AA$6:$FA$100,91,0)</f>
        <v>#N/A</v>
      </c>
      <c r="C38" s="121" t="e">
        <f>VLOOKUP(A38,počty!$AA$6:$FA$100,69,0)</f>
        <v>#N/A</v>
      </c>
      <c r="D38" s="80" t="e">
        <f>VLOOKUP(A38,počty!$AA$6:$FA$100,13,0)</f>
        <v>#N/A</v>
      </c>
      <c r="E38" s="81" t="e">
        <f>VLOOKUP(A38,počty!$AA$6:$FA$100,16,0)</f>
        <v>#N/A</v>
      </c>
      <c r="F38" s="124" t="e">
        <f>VLOOKUP(A38,počty!$AA$6:$FA$100,70,0)</f>
        <v>#N/A</v>
      </c>
      <c r="G38" s="83" t="e">
        <f>VLOOKUP(A38,počty!$AA$6:$FA$100,71,0)</f>
        <v>#N/A</v>
      </c>
      <c r="H38" s="84" t="e">
        <f>VLOOKUP(A38,počty!$AA$6:$FA$100,72,0)</f>
        <v>#N/A</v>
      </c>
      <c r="I38" s="84" t="e">
        <f>VLOOKUP(A38,počty!$AA$6:$FA$100,73,0)</f>
        <v>#N/A</v>
      </c>
      <c r="J38" s="84" t="e">
        <f>VLOOKUP(A38,počty!$AA$6:$FA$100,74,0)</f>
        <v>#N/A</v>
      </c>
      <c r="K38" s="85" t="e">
        <f>VLOOKUP(A38,počty!$AA$6:$FA$100,75,0)</f>
        <v>#N/A</v>
      </c>
      <c r="L38" s="82" t="e">
        <f>VLOOKUP(A38,počty!$AA$6:$FA$100,76,0)</f>
        <v>#N/A</v>
      </c>
      <c r="M38" s="82" t="e">
        <f>VLOOKUP(A38,počty!$AA$6:$FA$100,77,0)</f>
        <v>#N/A</v>
      </c>
      <c r="N38" s="82" t="e">
        <f>VLOOKUP(A38,počty!$AA$6:$FA$100,78,0)</f>
        <v>#N/A</v>
      </c>
      <c r="O38" s="92" t="e">
        <f>VLOOKUP(A38,počty!$AA$6:$FA$100,79,0)</f>
        <v>#N/A</v>
      </c>
      <c r="P38" s="497" t="e">
        <f>VLOOKUP(A38,počty!$AA$6:$FA$100,90,0)</f>
        <v>#N/A</v>
      </c>
      <c r="Q38" s="126" t="e">
        <f>VLOOKUP(A38,počty!$AA$6:$FA$100,93,0)</f>
        <v>#N/A</v>
      </c>
    </row>
    <row r="39" spans="1:17" ht="13.5" customHeight="1" thickBot="1">
      <c r="A39" s="514"/>
      <c r="B39" s="500"/>
      <c r="C39" s="122"/>
      <c r="D39" s="86" t="e">
        <f>VLOOKUP(A38,počty!$AA$6:$FA$100,14,0)</f>
        <v>#N/A</v>
      </c>
      <c r="E39" s="87" t="e">
        <f>VLOOKUP(A38,počty!$AA$6:$FA$100,15,0)</f>
        <v>#N/A</v>
      </c>
      <c r="F39" s="125" t="e">
        <f>VLOOKUP(A38,počty!$AA$6:$FA$100,80,0)</f>
        <v>#N/A</v>
      </c>
      <c r="G39" s="89" t="e">
        <f>VLOOKUP(A38,počty!$AA$6:$FA$100,81,0)</f>
        <v>#N/A</v>
      </c>
      <c r="H39" s="90" t="e">
        <f>VLOOKUP(A38,počty!$AA$6:$FA$100,82,0)</f>
        <v>#N/A</v>
      </c>
      <c r="I39" s="90" t="e">
        <f>VLOOKUP(A38,počty!$AA$6:$FA$100,83,0)</f>
        <v>#N/A</v>
      </c>
      <c r="J39" s="90" t="e">
        <f>VLOOKUP(A38,počty!$AA$6:$FA$100,84,0)</f>
        <v>#N/A</v>
      </c>
      <c r="K39" s="91" t="e">
        <f>VLOOKUP(A38,počty!$AA$6:$FA$100,85,0)</f>
        <v>#N/A</v>
      </c>
      <c r="L39" s="88" t="e">
        <f>VLOOKUP(A38,počty!$AA$6:$FA$100,86,0)</f>
        <v>#N/A</v>
      </c>
      <c r="M39" s="88" t="e">
        <f>VLOOKUP(A38,počty!$AA$6:$FA$100,87,0)</f>
        <v>#N/A</v>
      </c>
      <c r="N39" s="88" t="e">
        <f>VLOOKUP(A38,počty!$AA$6:$FA$100,88,0)</f>
        <v>#N/A</v>
      </c>
      <c r="O39" s="93" t="e">
        <f>VLOOKUP(A38,počty!$AA$6:$FA$100,89,0)</f>
        <v>#N/A</v>
      </c>
      <c r="P39" s="498"/>
      <c r="Q39" s="127" t="e">
        <f>VLOOKUP(A38,počty!$AA$6:$FA$100,92,0)</f>
        <v>#N/A</v>
      </c>
    </row>
    <row r="40" spans="1:17" ht="13.5" customHeight="1">
      <c r="A40" s="513">
        <v>15</v>
      </c>
      <c r="B40" s="499" t="e">
        <f>VLOOKUP(A40,počty!$AA$6:$FA$100,91,0)</f>
        <v>#N/A</v>
      </c>
      <c r="C40" s="121" t="e">
        <f>VLOOKUP(A40,počty!$AA$6:$FA$100,69,0)</f>
        <v>#N/A</v>
      </c>
      <c r="D40" s="80" t="e">
        <f>VLOOKUP(A40,počty!$AA$6:$FA$100,13,0)</f>
        <v>#N/A</v>
      </c>
      <c r="E40" s="81" t="e">
        <f>VLOOKUP(A40,počty!$AA$6:$FA$100,16,0)</f>
        <v>#N/A</v>
      </c>
      <c r="F40" s="124" t="e">
        <f>VLOOKUP(A40,počty!$AA$6:$FA$100,70,0)</f>
        <v>#N/A</v>
      </c>
      <c r="G40" s="83" t="e">
        <f>VLOOKUP(A40,počty!$AA$6:$FA$100,71,0)</f>
        <v>#N/A</v>
      </c>
      <c r="H40" s="84" t="e">
        <f>VLOOKUP(A40,počty!$AA$6:$FA$100,72,0)</f>
        <v>#N/A</v>
      </c>
      <c r="I40" s="84" t="e">
        <f>VLOOKUP(A40,počty!$AA$6:$FA$100,73,0)</f>
        <v>#N/A</v>
      </c>
      <c r="J40" s="84" t="e">
        <f>VLOOKUP(A40,počty!$AA$6:$FA$100,74,0)</f>
        <v>#N/A</v>
      </c>
      <c r="K40" s="85" t="e">
        <f>VLOOKUP(A40,počty!$AA$6:$FA$100,75,0)</f>
        <v>#N/A</v>
      </c>
      <c r="L40" s="82" t="e">
        <f>VLOOKUP(A40,počty!$AA$6:$FA$100,76,0)</f>
        <v>#N/A</v>
      </c>
      <c r="M40" s="82" t="e">
        <f>VLOOKUP(A40,počty!$AA$6:$FA$100,77,0)</f>
        <v>#N/A</v>
      </c>
      <c r="N40" s="82" t="e">
        <f>VLOOKUP(A40,počty!$AA$6:$FA$100,78,0)</f>
        <v>#N/A</v>
      </c>
      <c r="O40" s="92" t="e">
        <f>VLOOKUP(A40,počty!$AA$6:$FA$100,79,0)</f>
        <v>#N/A</v>
      </c>
      <c r="P40" s="497" t="e">
        <f>VLOOKUP(A40,počty!$AA$6:$FA$100,90,0)</f>
        <v>#N/A</v>
      </c>
      <c r="Q40" s="126" t="e">
        <f>VLOOKUP(A40,počty!$AA$6:$FA$100,93,0)</f>
        <v>#N/A</v>
      </c>
    </row>
    <row r="41" spans="1:17" ht="13.5" customHeight="1" thickBot="1">
      <c r="A41" s="514"/>
      <c r="B41" s="500"/>
      <c r="C41" s="122"/>
      <c r="D41" s="86" t="e">
        <f>VLOOKUP(A40,počty!$AA$6:$FA$100,14,0)</f>
        <v>#N/A</v>
      </c>
      <c r="E41" s="87" t="e">
        <f>VLOOKUP(A40,počty!$AA$6:$FA$100,15,0)</f>
        <v>#N/A</v>
      </c>
      <c r="F41" s="125" t="e">
        <f>VLOOKUP(A40,počty!$AA$6:$FA$100,80,0)</f>
        <v>#N/A</v>
      </c>
      <c r="G41" s="89" t="e">
        <f>VLOOKUP(A40,počty!$AA$6:$FA$100,81,0)</f>
        <v>#N/A</v>
      </c>
      <c r="H41" s="90" t="e">
        <f>VLOOKUP(A40,počty!$AA$6:$FA$100,82,0)</f>
        <v>#N/A</v>
      </c>
      <c r="I41" s="90" t="e">
        <f>VLOOKUP(A40,počty!$AA$6:$FA$100,83,0)</f>
        <v>#N/A</v>
      </c>
      <c r="J41" s="90" t="e">
        <f>VLOOKUP(A40,počty!$AA$6:$FA$100,84,0)</f>
        <v>#N/A</v>
      </c>
      <c r="K41" s="91" t="e">
        <f>VLOOKUP(A40,počty!$AA$6:$FA$100,85,0)</f>
        <v>#N/A</v>
      </c>
      <c r="L41" s="88" t="e">
        <f>VLOOKUP(A40,počty!$AA$6:$FA$100,86,0)</f>
        <v>#N/A</v>
      </c>
      <c r="M41" s="88" t="e">
        <f>VLOOKUP(A40,počty!$AA$6:$FA$100,87,0)</f>
        <v>#N/A</v>
      </c>
      <c r="N41" s="88" t="e">
        <f>VLOOKUP(A40,počty!$AA$6:$FA$100,88,0)</f>
        <v>#N/A</v>
      </c>
      <c r="O41" s="93" t="e">
        <f>VLOOKUP(A40,počty!$AA$6:$FA$100,89,0)</f>
        <v>#N/A</v>
      </c>
      <c r="P41" s="498"/>
      <c r="Q41" s="127" t="e">
        <f>VLOOKUP(A40,počty!$AA$6:$FA$100,92,0)</f>
        <v>#N/A</v>
      </c>
    </row>
    <row r="42" spans="1:17" ht="13.5" customHeight="1">
      <c r="A42" s="513">
        <v>16</v>
      </c>
      <c r="B42" s="499" t="e">
        <f>VLOOKUP(A42,počty!$AA$6:$FA$100,91,0)</f>
        <v>#N/A</v>
      </c>
      <c r="C42" s="121" t="e">
        <f>VLOOKUP(A42,počty!$AA$6:$FA$100,69,0)</f>
        <v>#N/A</v>
      </c>
      <c r="D42" s="80" t="e">
        <f>VLOOKUP(A42,počty!$AA$6:$FA$100,13,0)</f>
        <v>#N/A</v>
      </c>
      <c r="E42" s="81" t="e">
        <f>VLOOKUP(A42,počty!$AA$6:$FA$100,16,0)</f>
        <v>#N/A</v>
      </c>
      <c r="F42" s="124" t="e">
        <f>VLOOKUP(A42,počty!$AA$6:$FA$100,70,0)</f>
        <v>#N/A</v>
      </c>
      <c r="G42" s="83" t="e">
        <f>VLOOKUP(A42,počty!$AA$6:$FA$100,71,0)</f>
        <v>#N/A</v>
      </c>
      <c r="H42" s="84" t="e">
        <f>VLOOKUP(A42,počty!$AA$6:$FA$100,72,0)</f>
        <v>#N/A</v>
      </c>
      <c r="I42" s="84" t="e">
        <f>VLOOKUP(A42,počty!$AA$6:$FA$100,73,0)</f>
        <v>#N/A</v>
      </c>
      <c r="J42" s="84" t="e">
        <f>VLOOKUP(A42,počty!$AA$6:$FA$100,74,0)</f>
        <v>#N/A</v>
      </c>
      <c r="K42" s="85" t="e">
        <f>VLOOKUP(A42,počty!$AA$6:$FA$100,75,0)</f>
        <v>#N/A</v>
      </c>
      <c r="L42" s="82" t="e">
        <f>VLOOKUP(A42,počty!$AA$6:$FA$100,76,0)</f>
        <v>#N/A</v>
      </c>
      <c r="M42" s="82" t="e">
        <f>VLOOKUP(A42,počty!$AA$6:$FA$100,77,0)</f>
        <v>#N/A</v>
      </c>
      <c r="N42" s="82" t="e">
        <f>VLOOKUP(A42,počty!$AA$6:$FA$100,78,0)</f>
        <v>#N/A</v>
      </c>
      <c r="O42" s="92" t="e">
        <f>VLOOKUP(A42,počty!$AA$6:$FA$100,79,0)</f>
        <v>#N/A</v>
      </c>
      <c r="P42" s="497" t="e">
        <f>VLOOKUP(A42,počty!$AA$6:$FA$100,90,0)</f>
        <v>#N/A</v>
      </c>
      <c r="Q42" s="126" t="e">
        <f>VLOOKUP(A42,počty!$AA$6:$FA$100,93,0)</f>
        <v>#N/A</v>
      </c>
    </row>
    <row r="43" spans="1:17" ht="13.5" customHeight="1" thickBot="1">
      <c r="A43" s="514"/>
      <c r="B43" s="500"/>
      <c r="C43" s="122"/>
      <c r="D43" s="86" t="e">
        <f>VLOOKUP(A42,počty!$AA$6:$FA$100,14,0)</f>
        <v>#N/A</v>
      </c>
      <c r="E43" s="87" t="e">
        <f>VLOOKUP(A42,počty!$AA$6:$FA$100,15,0)</f>
        <v>#N/A</v>
      </c>
      <c r="F43" s="125" t="e">
        <f>VLOOKUP(A42,počty!$AA$6:$FA$100,80,0)</f>
        <v>#N/A</v>
      </c>
      <c r="G43" s="89" t="e">
        <f>VLOOKUP(A42,počty!$AA$6:$FA$100,81,0)</f>
        <v>#N/A</v>
      </c>
      <c r="H43" s="90" t="e">
        <f>VLOOKUP(A42,počty!$AA$6:$FA$100,82,0)</f>
        <v>#N/A</v>
      </c>
      <c r="I43" s="90" t="e">
        <f>VLOOKUP(A42,počty!$AA$6:$FA$100,83,0)</f>
        <v>#N/A</v>
      </c>
      <c r="J43" s="90" t="e">
        <f>VLOOKUP(A42,počty!$AA$6:$FA$100,84,0)</f>
        <v>#N/A</v>
      </c>
      <c r="K43" s="91" t="e">
        <f>VLOOKUP(A42,počty!$AA$6:$FA$100,85,0)</f>
        <v>#N/A</v>
      </c>
      <c r="L43" s="88" t="e">
        <f>VLOOKUP(A42,počty!$AA$6:$FA$100,86,0)</f>
        <v>#N/A</v>
      </c>
      <c r="M43" s="88" t="e">
        <f>VLOOKUP(A42,počty!$AA$6:$FA$100,87,0)</f>
        <v>#N/A</v>
      </c>
      <c r="N43" s="88" t="e">
        <f>VLOOKUP(A42,počty!$AA$6:$FA$100,88,0)</f>
        <v>#N/A</v>
      </c>
      <c r="O43" s="93" t="e">
        <f>VLOOKUP(A42,počty!$AA$6:$FA$100,89,0)</f>
        <v>#N/A</v>
      </c>
      <c r="P43" s="498"/>
      <c r="Q43" s="127" t="e">
        <f>VLOOKUP(A42,počty!$AA$6:$FA$100,92,0)</f>
        <v>#N/A</v>
      </c>
    </row>
    <row r="44" spans="1:17" ht="13.5" customHeight="1">
      <c r="A44" s="513">
        <v>17</v>
      </c>
      <c r="B44" s="499" t="e">
        <f>VLOOKUP(A44,počty!$AA$6:$FA$100,91,0)</f>
        <v>#N/A</v>
      </c>
      <c r="C44" s="121" t="e">
        <f>VLOOKUP(A44,počty!$AA$6:$FA$100,69,0)</f>
        <v>#N/A</v>
      </c>
      <c r="D44" s="80" t="e">
        <f>VLOOKUP(A44,počty!$AA$6:$FA$100,13,0)</f>
        <v>#N/A</v>
      </c>
      <c r="E44" s="81" t="e">
        <f>VLOOKUP(A44,počty!$AA$6:$FA$100,16,0)</f>
        <v>#N/A</v>
      </c>
      <c r="F44" s="124" t="e">
        <f>VLOOKUP(A44,počty!$AA$6:$FA$100,70,0)</f>
        <v>#N/A</v>
      </c>
      <c r="G44" s="83" t="e">
        <f>VLOOKUP(A44,počty!$AA$6:$FA$100,71,0)</f>
        <v>#N/A</v>
      </c>
      <c r="H44" s="84" t="e">
        <f>VLOOKUP(A44,počty!$AA$6:$FA$100,72,0)</f>
        <v>#N/A</v>
      </c>
      <c r="I44" s="84" t="e">
        <f>VLOOKUP(A44,počty!$AA$6:$FA$100,73,0)</f>
        <v>#N/A</v>
      </c>
      <c r="J44" s="84" t="e">
        <f>VLOOKUP(A44,počty!$AA$6:$FA$100,74,0)</f>
        <v>#N/A</v>
      </c>
      <c r="K44" s="85" t="e">
        <f>VLOOKUP(A44,počty!$AA$6:$FA$100,75,0)</f>
        <v>#N/A</v>
      </c>
      <c r="L44" s="82" t="e">
        <f>VLOOKUP(A44,počty!$AA$6:$FA$100,76,0)</f>
        <v>#N/A</v>
      </c>
      <c r="M44" s="82" t="e">
        <f>VLOOKUP(A44,počty!$AA$6:$FA$100,77,0)</f>
        <v>#N/A</v>
      </c>
      <c r="N44" s="82" t="e">
        <f>VLOOKUP(A44,počty!$AA$6:$FA$100,78,0)</f>
        <v>#N/A</v>
      </c>
      <c r="O44" s="92" t="e">
        <f>VLOOKUP(A44,počty!$AA$6:$FA$100,79,0)</f>
        <v>#N/A</v>
      </c>
      <c r="P44" s="497" t="e">
        <f>VLOOKUP(A44,počty!$AA$6:$FA$100,90,0)</f>
        <v>#N/A</v>
      </c>
      <c r="Q44" s="126" t="e">
        <f>VLOOKUP(A44,počty!$AA$6:$FA$100,93,0)</f>
        <v>#N/A</v>
      </c>
    </row>
    <row r="45" spans="1:17" ht="13.5" customHeight="1" thickBot="1">
      <c r="A45" s="514"/>
      <c r="B45" s="500"/>
      <c r="C45" s="122"/>
      <c r="D45" s="86" t="e">
        <f>VLOOKUP(A44,počty!$AA$6:$FA$100,14,0)</f>
        <v>#N/A</v>
      </c>
      <c r="E45" s="87" t="e">
        <f>VLOOKUP(A44,počty!$AA$6:$FA$100,15,0)</f>
        <v>#N/A</v>
      </c>
      <c r="F45" s="125" t="e">
        <f>VLOOKUP(A44,počty!$AA$6:$FA$100,80,0)</f>
        <v>#N/A</v>
      </c>
      <c r="G45" s="89" t="e">
        <f>VLOOKUP(A44,počty!$AA$6:$FA$100,81,0)</f>
        <v>#N/A</v>
      </c>
      <c r="H45" s="90" t="e">
        <f>VLOOKUP(A44,počty!$AA$6:$FA$100,82,0)</f>
        <v>#N/A</v>
      </c>
      <c r="I45" s="90" t="e">
        <f>VLOOKUP(A44,počty!$AA$6:$FA$100,83,0)</f>
        <v>#N/A</v>
      </c>
      <c r="J45" s="90" t="e">
        <f>VLOOKUP(A44,počty!$AA$6:$FA$100,84,0)</f>
        <v>#N/A</v>
      </c>
      <c r="K45" s="91" t="e">
        <f>VLOOKUP(A44,počty!$AA$6:$FA$100,85,0)</f>
        <v>#N/A</v>
      </c>
      <c r="L45" s="88" t="e">
        <f>VLOOKUP(A44,počty!$AA$6:$FA$100,86,0)</f>
        <v>#N/A</v>
      </c>
      <c r="M45" s="88" t="e">
        <f>VLOOKUP(A44,počty!$AA$6:$FA$100,87,0)</f>
        <v>#N/A</v>
      </c>
      <c r="N45" s="88" t="e">
        <f>VLOOKUP(A44,počty!$AA$6:$FA$100,88,0)</f>
        <v>#N/A</v>
      </c>
      <c r="O45" s="93" t="e">
        <f>VLOOKUP(A44,počty!$AA$6:$FA$100,89,0)</f>
        <v>#N/A</v>
      </c>
      <c r="P45" s="498"/>
      <c r="Q45" s="127" t="e">
        <f>VLOOKUP(A44,počty!$AA$6:$FA$100,92,0)</f>
        <v>#N/A</v>
      </c>
    </row>
    <row r="46" spans="1:17" ht="13.5" customHeight="1">
      <c r="A46" s="513">
        <v>18</v>
      </c>
      <c r="B46" s="499" t="e">
        <f>VLOOKUP(A46,počty!$AA$6:$FA$100,91,0)</f>
        <v>#N/A</v>
      </c>
      <c r="C46" s="121" t="e">
        <f>VLOOKUP(A46,počty!$AA$6:$FA$100,69,0)</f>
        <v>#N/A</v>
      </c>
      <c r="D46" s="80" t="e">
        <f>VLOOKUP(A46,počty!$AA$6:$FA$100,13,0)</f>
        <v>#N/A</v>
      </c>
      <c r="E46" s="81" t="e">
        <f>VLOOKUP(A46,počty!$AA$6:$FA$100,16,0)</f>
        <v>#N/A</v>
      </c>
      <c r="F46" s="124" t="e">
        <f>VLOOKUP(A46,počty!$AA$6:$FA$100,70,0)</f>
        <v>#N/A</v>
      </c>
      <c r="G46" s="83" t="e">
        <f>VLOOKUP(A46,počty!$AA$6:$FA$100,71,0)</f>
        <v>#N/A</v>
      </c>
      <c r="H46" s="84" t="e">
        <f>VLOOKUP(A46,počty!$AA$6:$FA$100,72,0)</f>
        <v>#N/A</v>
      </c>
      <c r="I46" s="84" t="e">
        <f>VLOOKUP(A46,počty!$AA$6:$FA$100,73,0)</f>
        <v>#N/A</v>
      </c>
      <c r="J46" s="84" t="e">
        <f>VLOOKUP(A46,počty!$AA$6:$FA$100,74,0)</f>
        <v>#N/A</v>
      </c>
      <c r="K46" s="85" t="e">
        <f>VLOOKUP(A46,počty!$AA$6:$FA$100,75,0)</f>
        <v>#N/A</v>
      </c>
      <c r="L46" s="82" t="e">
        <f>VLOOKUP(A46,počty!$AA$6:$FA$100,76,0)</f>
        <v>#N/A</v>
      </c>
      <c r="M46" s="82" t="e">
        <f>VLOOKUP(A46,počty!$AA$6:$FA$100,77,0)</f>
        <v>#N/A</v>
      </c>
      <c r="N46" s="82" t="e">
        <f>VLOOKUP(A46,počty!$AA$6:$FA$100,78,0)</f>
        <v>#N/A</v>
      </c>
      <c r="O46" s="92" t="e">
        <f>VLOOKUP(A46,počty!$AA$6:$FA$100,79,0)</f>
        <v>#N/A</v>
      </c>
      <c r="P46" s="497" t="e">
        <f>VLOOKUP(A46,počty!$AA$6:$FA$100,90,0)</f>
        <v>#N/A</v>
      </c>
      <c r="Q46" s="126" t="e">
        <f>VLOOKUP(A46,počty!$AA$6:$FA$100,93,0)</f>
        <v>#N/A</v>
      </c>
    </row>
    <row r="47" spans="1:17" ht="13.5" customHeight="1" thickBot="1">
      <c r="A47" s="514"/>
      <c r="B47" s="500"/>
      <c r="C47" s="122"/>
      <c r="D47" s="86" t="e">
        <f>VLOOKUP(A46,počty!$AA$6:$FA$100,14,0)</f>
        <v>#N/A</v>
      </c>
      <c r="E47" s="87" t="e">
        <f>VLOOKUP(A46,počty!$AA$6:$FA$100,15,0)</f>
        <v>#N/A</v>
      </c>
      <c r="F47" s="125" t="e">
        <f>VLOOKUP(A46,počty!$AA$6:$FA$100,80,0)</f>
        <v>#N/A</v>
      </c>
      <c r="G47" s="89" t="e">
        <f>VLOOKUP(A46,počty!$AA$6:$FA$100,81,0)</f>
        <v>#N/A</v>
      </c>
      <c r="H47" s="90" t="e">
        <f>VLOOKUP(A46,počty!$AA$6:$FA$100,82,0)</f>
        <v>#N/A</v>
      </c>
      <c r="I47" s="90" t="e">
        <f>VLOOKUP(A46,počty!$AA$6:$FA$100,83,0)</f>
        <v>#N/A</v>
      </c>
      <c r="J47" s="90" t="e">
        <f>VLOOKUP(A46,počty!$AA$6:$FA$100,84,0)</f>
        <v>#N/A</v>
      </c>
      <c r="K47" s="91" t="e">
        <f>VLOOKUP(A46,počty!$AA$6:$FA$100,85,0)</f>
        <v>#N/A</v>
      </c>
      <c r="L47" s="88" t="e">
        <f>VLOOKUP(A46,počty!$AA$6:$FA$100,86,0)</f>
        <v>#N/A</v>
      </c>
      <c r="M47" s="88" t="e">
        <f>VLOOKUP(A46,počty!$AA$6:$FA$100,87,0)</f>
        <v>#N/A</v>
      </c>
      <c r="N47" s="88" t="e">
        <f>VLOOKUP(A46,počty!$AA$6:$FA$100,88,0)</f>
        <v>#N/A</v>
      </c>
      <c r="O47" s="93" t="e">
        <f>VLOOKUP(A46,počty!$AA$6:$FA$100,89,0)</f>
        <v>#N/A</v>
      </c>
      <c r="P47" s="498"/>
      <c r="Q47" s="127" t="e">
        <f>VLOOKUP(A46,počty!$AA$6:$FA$100,92,0)</f>
        <v>#N/A</v>
      </c>
    </row>
    <row r="48" spans="1:17" ht="13.5" customHeight="1">
      <c r="A48" s="513">
        <v>19</v>
      </c>
      <c r="B48" s="499" t="e">
        <f>VLOOKUP(A48,počty!$AA$6:$FA$100,91,0)</f>
        <v>#N/A</v>
      </c>
      <c r="C48" s="121" t="e">
        <f>VLOOKUP(A48,počty!$AA$6:$FA$100,69,0)</f>
        <v>#N/A</v>
      </c>
      <c r="D48" s="80" t="e">
        <f>VLOOKUP(A48,počty!$AA$6:$FA$100,13,0)</f>
        <v>#N/A</v>
      </c>
      <c r="E48" s="81" t="e">
        <f>VLOOKUP(A48,počty!$AA$6:$FA$100,16,0)</f>
        <v>#N/A</v>
      </c>
      <c r="F48" s="124" t="e">
        <f>VLOOKUP(A48,počty!$AA$6:$FA$100,70,0)</f>
        <v>#N/A</v>
      </c>
      <c r="G48" s="83" t="e">
        <f>VLOOKUP(A48,počty!$AA$6:$FA$100,71,0)</f>
        <v>#N/A</v>
      </c>
      <c r="H48" s="84" t="e">
        <f>VLOOKUP(A48,počty!$AA$6:$FA$100,72,0)</f>
        <v>#N/A</v>
      </c>
      <c r="I48" s="84" t="e">
        <f>VLOOKUP(A48,počty!$AA$6:$FA$100,73,0)</f>
        <v>#N/A</v>
      </c>
      <c r="J48" s="84" t="e">
        <f>VLOOKUP(A48,počty!$AA$6:$FA$100,74,0)</f>
        <v>#N/A</v>
      </c>
      <c r="K48" s="85" t="e">
        <f>VLOOKUP(A48,počty!$AA$6:$FA$100,75,0)</f>
        <v>#N/A</v>
      </c>
      <c r="L48" s="82" t="e">
        <f>VLOOKUP(A48,počty!$AA$6:$FA$100,76,0)</f>
        <v>#N/A</v>
      </c>
      <c r="M48" s="82" t="e">
        <f>VLOOKUP(A48,počty!$AA$6:$FA$100,77,0)</f>
        <v>#N/A</v>
      </c>
      <c r="N48" s="82" t="e">
        <f>VLOOKUP(A48,počty!$AA$6:$FA$100,78,0)</f>
        <v>#N/A</v>
      </c>
      <c r="O48" s="92" t="e">
        <f>VLOOKUP(A48,počty!$AA$6:$FA$100,79,0)</f>
        <v>#N/A</v>
      </c>
      <c r="P48" s="497" t="e">
        <f>VLOOKUP(A48,počty!$AA$6:$FA$100,90,0)</f>
        <v>#N/A</v>
      </c>
      <c r="Q48" s="126" t="e">
        <f>VLOOKUP(A48,počty!$AA$6:$FA$100,93,0)</f>
        <v>#N/A</v>
      </c>
    </row>
    <row r="49" spans="1:17" ht="13.5" customHeight="1" thickBot="1">
      <c r="A49" s="514"/>
      <c r="B49" s="500"/>
      <c r="C49" s="122"/>
      <c r="D49" s="86" t="e">
        <f>VLOOKUP(A48,počty!$AA$6:$FA$100,14,0)</f>
        <v>#N/A</v>
      </c>
      <c r="E49" s="87" t="e">
        <f>VLOOKUP(A48,počty!$AA$6:$FA$100,15,0)</f>
        <v>#N/A</v>
      </c>
      <c r="F49" s="125" t="e">
        <f>VLOOKUP(A48,počty!$AA$6:$FA$100,80,0)</f>
        <v>#N/A</v>
      </c>
      <c r="G49" s="89" t="e">
        <f>VLOOKUP(A48,počty!$AA$6:$FA$100,81,0)</f>
        <v>#N/A</v>
      </c>
      <c r="H49" s="90" t="e">
        <f>VLOOKUP(A48,počty!$AA$6:$FA$100,82,0)</f>
        <v>#N/A</v>
      </c>
      <c r="I49" s="90" t="e">
        <f>VLOOKUP(A48,počty!$AA$6:$FA$100,83,0)</f>
        <v>#N/A</v>
      </c>
      <c r="J49" s="90" t="e">
        <f>VLOOKUP(A48,počty!$AA$6:$FA$100,84,0)</f>
        <v>#N/A</v>
      </c>
      <c r="K49" s="91" t="e">
        <f>VLOOKUP(A48,počty!$AA$6:$FA$100,85,0)</f>
        <v>#N/A</v>
      </c>
      <c r="L49" s="88" t="e">
        <f>VLOOKUP(A48,počty!$AA$6:$FA$100,86,0)</f>
        <v>#N/A</v>
      </c>
      <c r="M49" s="88" t="e">
        <f>VLOOKUP(A48,počty!$AA$6:$FA$100,87,0)</f>
        <v>#N/A</v>
      </c>
      <c r="N49" s="88" t="e">
        <f>VLOOKUP(A48,počty!$AA$6:$FA$100,88,0)</f>
        <v>#N/A</v>
      </c>
      <c r="O49" s="93" t="e">
        <f>VLOOKUP(A48,počty!$AA$6:$FA$100,89,0)</f>
        <v>#N/A</v>
      </c>
      <c r="P49" s="498"/>
      <c r="Q49" s="127" t="e">
        <f>VLOOKUP(A48,počty!$AA$6:$FA$100,92,0)</f>
        <v>#N/A</v>
      </c>
    </row>
    <row r="50" spans="1:17" ht="13.5" customHeight="1">
      <c r="A50" s="513">
        <v>20</v>
      </c>
      <c r="B50" s="499" t="e">
        <f>VLOOKUP(A50,počty!$AA$6:$FA$100,91,0)</f>
        <v>#N/A</v>
      </c>
      <c r="C50" s="121" t="e">
        <f>VLOOKUP(A50,počty!$AA$6:$FA$100,69,0)</f>
        <v>#N/A</v>
      </c>
      <c r="D50" s="80" t="e">
        <f>VLOOKUP(A50,počty!$AA$6:$FA$100,13,0)</f>
        <v>#N/A</v>
      </c>
      <c r="E50" s="81" t="e">
        <f>VLOOKUP(A50,počty!$AA$6:$FA$100,16,0)</f>
        <v>#N/A</v>
      </c>
      <c r="F50" s="124" t="e">
        <f>VLOOKUP(A50,počty!$AA$6:$FA$100,70,0)</f>
        <v>#N/A</v>
      </c>
      <c r="G50" s="83" t="e">
        <f>VLOOKUP(A50,počty!$AA$6:$FA$100,71,0)</f>
        <v>#N/A</v>
      </c>
      <c r="H50" s="84" t="e">
        <f>VLOOKUP(A50,počty!$AA$6:$FA$100,72,0)</f>
        <v>#N/A</v>
      </c>
      <c r="I50" s="84" t="e">
        <f>VLOOKUP(A50,počty!$AA$6:$FA$100,73,0)</f>
        <v>#N/A</v>
      </c>
      <c r="J50" s="84" t="e">
        <f>VLOOKUP(A50,počty!$AA$6:$FA$100,74,0)</f>
        <v>#N/A</v>
      </c>
      <c r="K50" s="85" t="e">
        <f>VLOOKUP(A50,počty!$AA$6:$FA$100,75,0)</f>
        <v>#N/A</v>
      </c>
      <c r="L50" s="82" t="e">
        <f>VLOOKUP(A50,počty!$AA$6:$FA$100,76,0)</f>
        <v>#N/A</v>
      </c>
      <c r="M50" s="82" t="e">
        <f>VLOOKUP(A50,počty!$AA$6:$FA$100,77,0)</f>
        <v>#N/A</v>
      </c>
      <c r="N50" s="82" t="e">
        <f>VLOOKUP(A50,počty!$AA$6:$FA$100,78,0)</f>
        <v>#N/A</v>
      </c>
      <c r="O50" s="92" t="e">
        <f>VLOOKUP(A50,počty!$AA$6:$FA$100,79,0)</f>
        <v>#N/A</v>
      </c>
      <c r="P50" s="497" t="e">
        <f>VLOOKUP(A50,počty!$AA$6:$FA$100,90,0)</f>
        <v>#N/A</v>
      </c>
      <c r="Q50" s="126" t="e">
        <f>VLOOKUP(A50,počty!$AA$6:$FA$100,93,0)</f>
        <v>#N/A</v>
      </c>
    </row>
    <row r="51" spans="1:17" ht="13.5" customHeight="1" thickBot="1">
      <c r="A51" s="514"/>
      <c r="B51" s="500"/>
      <c r="C51" s="122"/>
      <c r="D51" s="86" t="e">
        <f>VLOOKUP(A50,počty!$AA$6:$FA$100,14,0)</f>
        <v>#N/A</v>
      </c>
      <c r="E51" s="87" t="e">
        <f>VLOOKUP(A50,počty!$AA$6:$FA$100,15,0)</f>
        <v>#N/A</v>
      </c>
      <c r="F51" s="125" t="e">
        <f>VLOOKUP(A50,počty!$AA$6:$FA$100,80,0)</f>
        <v>#N/A</v>
      </c>
      <c r="G51" s="89" t="e">
        <f>VLOOKUP(A50,počty!$AA$6:$FA$100,81,0)</f>
        <v>#N/A</v>
      </c>
      <c r="H51" s="90" t="e">
        <f>VLOOKUP(A50,počty!$AA$6:$FA$100,82,0)</f>
        <v>#N/A</v>
      </c>
      <c r="I51" s="90" t="e">
        <f>VLOOKUP(A50,počty!$AA$6:$FA$100,83,0)</f>
        <v>#N/A</v>
      </c>
      <c r="J51" s="90" t="e">
        <f>VLOOKUP(A50,počty!$AA$6:$FA$100,84,0)</f>
        <v>#N/A</v>
      </c>
      <c r="K51" s="91" t="e">
        <f>VLOOKUP(A50,počty!$AA$6:$FA$100,85,0)</f>
        <v>#N/A</v>
      </c>
      <c r="L51" s="88" t="e">
        <f>VLOOKUP(A50,počty!$AA$6:$FA$100,86,0)</f>
        <v>#N/A</v>
      </c>
      <c r="M51" s="88" t="e">
        <f>VLOOKUP(A50,počty!$AA$6:$FA$100,87,0)</f>
        <v>#N/A</v>
      </c>
      <c r="N51" s="88" t="e">
        <f>VLOOKUP(A50,počty!$AA$6:$FA$100,88,0)</f>
        <v>#N/A</v>
      </c>
      <c r="O51" s="93" t="e">
        <f>VLOOKUP(A50,počty!$AA$6:$FA$100,89,0)</f>
        <v>#N/A</v>
      </c>
      <c r="P51" s="498"/>
      <c r="Q51" s="127" t="e">
        <f>VLOOKUP(A50,počty!$AA$6:$FA$100,92,0)</f>
        <v>#N/A</v>
      </c>
    </row>
    <row r="52" spans="1:17" ht="13.5" customHeight="1">
      <c r="A52" s="513">
        <v>21</v>
      </c>
      <c r="B52" s="499" t="e">
        <f>VLOOKUP(A52,počty!$AA$6:$FA$100,91,0)</f>
        <v>#N/A</v>
      </c>
      <c r="C52" s="121" t="e">
        <f>VLOOKUP(A52,počty!$AA$6:$FA$100,69,0)</f>
        <v>#N/A</v>
      </c>
      <c r="D52" s="80" t="e">
        <f>VLOOKUP(A52,počty!$AA$6:$FA$100,13,0)</f>
        <v>#N/A</v>
      </c>
      <c r="E52" s="81" t="e">
        <f>VLOOKUP(A52,počty!$AA$6:$FA$100,16,0)</f>
        <v>#N/A</v>
      </c>
      <c r="F52" s="124" t="e">
        <f>VLOOKUP(A52,počty!$AA$6:$FA$100,70,0)</f>
        <v>#N/A</v>
      </c>
      <c r="G52" s="83" t="e">
        <f>VLOOKUP(A52,počty!$AA$6:$FA$100,71,0)</f>
        <v>#N/A</v>
      </c>
      <c r="H52" s="84" t="e">
        <f>VLOOKUP(A52,počty!$AA$6:$FA$100,72,0)</f>
        <v>#N/A</v>
      </c>
      <c r="I52" s="84" t="e">
        <f>VLOOKUP(A52,počty!$AA$6:$FA$100,73,0)</f>
        <v>#N/A</v>
      </c>
      <c r="J52" s="84" t="e">
        <f>VLOOKUP(A52,počty!$AA$6:$FA$100,74,0)</f>
        <v>#N/A</v>
      </c>
      <c r="K52" s="85" t="e">
        <f>VLOOKUP(A52,počty!$AA$6:$FA$100,75,0)</f>
        <v>#N/A</v>
      </c>
      <c r="L52" s="82" t="e">
        <f>VLOOKUP(A52,počty!$AA$6:$FA$100,76,0)</f>
        <v>#N/A</v>
      </c>
      <c r="M52" s="82" t="e">
        <f>VLOOKUP(A52,počty!$AA$6:$FA$100,77,0)</f>
        <v>#N/A</v>
      </c>
      <c r="N52" s="82" t="e">
        <f>VLOOKUP(A52,počty!$AA$6:$FA$100,78,0)</f>
        <v>#N/A</v>
      </c>
      <c r="O52" s="92" t="e">
        <f>VLOOKUP(A52,počty!$AA$6:$FA$100,79,0)</f>
        <v>#N/A</v>
      </c>
      <c r="P52" s="497" t="e">
        <f>VLOOKUP(A52,počty!$AA$6:$FA$100,90,0)</f>
        <v>#N/A</v>
      </c>
      <c r="Q52" s="126" t="e">
        <f>VLOOKUP(A52,počty!$AA$6:$FA$100,93,0)</f>
        <v>#N/A</v>
      </c>
    </row>
    <row r="53" spans="1:17" ht="13.5" customHeight="1" thickBot="1">
      <c r="A53" s="514"/>
      <c r="B53" s="500"/>
      <c r="C53" s="122"/>
      <c r="D53" s="86" t="e">
        <f>VLOOKUP(A52,počty!$AA$6:$FA$100,14,0)</f>
        <v>#N/A</v>
      </c>
      <c r="E53" s="87" t="e">
        <f>VLOOKUP(A52,počty!$AA$6:$FA$100,15,0)</f>
        <v>#N/A</v>
      </c>
      <c r="F53" s="125" t="e">
        <f>VLOOKUP(A52,počty!$AA$6:$FA$100,80,0)</f>
        <v>#N/A</v>
      </c>
      <c r="G53" s="89" t="e">
        <f>VLOOKUP(A52,počty!$AA$6:$FA$100,81,0)</f>
        <v>#N/A</v>
      </c>
      <c r="H53" s="90" t="e">
        <f>VLOOKUP(A52,počty!$AA$6:$FA$100,82,0)</f>
        <v>#N/A</v>
      </c>
      <c r="I53" s="90" t="e">
        <f>VLOOKUP(A52,počty!$AA$6:$FA$100,83,0)</f>
        <v>#N/A</v>
      </c>
      <c r="J53" s="90" t="e">
        <f>VLOOKUP(A52,počty!$AA$6:$FA$100,84,0)</f>
        <v>#N/A</v>
      </c>
      <c r="K53" s="91" t="e">
        <f>VLOOKUP(A52,počty!$AA$6:$FA$100,85,0)</f>
        <v>#N/A</v>
      </c>
      <c r="L53" s="88" t="e">
        <f>VLOOKUP(A52,počty!$AA$6:$FA$100,86,0)</f>
        <v>#N/A</v>
      </c>
      <c r="M53" s="88" t="e">
        <f>VLOOKUP(A52,počty!$AA$6:$FA$100,87,0)</f>
        <v>#N/A</v>
      </c>
      <c r="N53" s="88" t="e">
        <f>VLOOKUP(A52,počty!$AA$6:$FA$100,88,0)</f>
        <v>#N/A</v>
      </c>
      <c r="O53" s="93" t="e">
        <f>VLOOKUP(A52,počty!$AA$6:$FA$100,89,0)</f>
        <v>#N/A</v>
      </c>
      <c r="P53" s="498"/>
      <c r="Q53" s="127" t="e">
        <f>VLOOKUP(A52,počty!$AA$6:$FA$100,92,0)</f>
        <v>#N/A</v>
      </c>
    </row>
    <row r="54" spans="1:17" ht="13.5" customHeight="1">
      <c r="A54" s="513">
        <v>22</v>
      </c>
      <c r="B54" s="499" t="e">
        <f>VLOOKUP(A54,počty!$AA$6:$FA$100,91,0)</f>
        <v>#N/A</v>
      </c>
      <c r="C54" s="121" t="e">
        <f>VLOOKUP(A54,počty!$AA$6:$FA$100,69,0)</f>
        <v>#N/A</v>
      </c>
      <c r="D54" s="80" t="e">
        <f>VLOOKUP(A54,počty!$AA$6:$FA$100,13,0)</f>
        <v>#N/A</v>
      </c>
      <c r="E54" s="81" t="e">
        <f>VLOOKUP(A54,počty!$AA$6:$FA$100,16,0)</f>
        <v>#N/A</v>
      </c>
      <c r="F54" s="124" t="e">
        <f>VLOOKUP(A54,počty!$AA$6:$FA$100,70,0)</f>
        <v>#N/A</v>
      </c>
      <c r="G54" s="83" t="e">
        <f>VLOOKUP(A54,počty!$AA$6:$FA$100,71,0)</f>
        <v>#N/A</v>
      </c>
      <c r="H54" s="84" t="e">
        <f>VLOOKUP(A54,počty!$AA$6:$FA$100,72,0)</f>
        <v>#N/A</v>
      </c>
      <c r="I54" s="84" t="e">
        <f>VLOOKUP(A54,počty!$AA$6:$FA$100,73,0)</f>
        <v>#N/A</v>
      </c>
      <c r="J54" s="84" t="e">
        <f>VLOOKUP(A54,počty!$AA$6:$FA$100,74,0)</f>
        <v>#N/A</v>
      </c>
      <c r="K54" s="85" t="e">
        <f>VLOOKUP(A54,počty!$AA$6:$FA$100,75,0)</f>
        <v>#N/A</v>
      </c>
      <c r="L54" s="82" t="e">
        <f>VLOOKUP(A54,počty!$AA$6:$FA$100,76,0)</f>
        <v>#N/A</v>
      </c>
      <c r="M54" s="82" t="e">
        <f>VLOOKUP(A54,počty!$AA$6:$FA$100,77,0)</f>
        <v>#N/A</v>
      </c>
      <c r="N54" s="82" t="e">
        <f>VLOOKUP(A54,počty!$AA$6:$FA$100,78,0)</f>
        <v>#N/A</v>
      </c>
      <c r="O54" s="92" t="e">
        <f>VLOOKUP(A54,počty!$AA$6:$FA$100,79,0)</f>
        <v>#N/A</v>
      </c>
      <c r="P54" s="497" t="e">
        <f>VLOOKUP(A54,počty!$AA$6:$FA$100,90,0)</f>
        <v>#N/A</v>
      </c>
      <c r="Q54" s="126" t="e">
        <f>VLOOKUP(A54,počty!$AA$6:$FA$100,93,0)</f>
        <v>#N/A</v>
      </c>
    </row>
    <row r="55" spans="1:17" ht="13.5" customHeight="1" thickBot="1">
      <c r="A55" s="514"/>
      <c r="B55" s="500"/>
      <c r="C55" s="122"/>
      <c r="D55" s="86" t="e">
        <f>VLOOKUP(A54,počty!$AA$6:$FA$100,14,0)</f>
        <v>#N/A</v>
      </c>
      <c r="E55" s="87" t="e">
        <f>VLOOKUP(A54,počty!$AA$6:$FA$100,15,0)</f>
        <v>#N/A</v>
      </c>
      <c r="F55" s="125" t="e">
        <f>VLOOKUP(A54,počty!$AA$6:$FA$100,80,0)</f>
        <v>#N/A</v>
      </c>
      <c r="G55" s="89" t="e">
        <f>VLOOKUP(A54,počty!$AA$6:$FA$100,81,0)</f>
        <v>#N/A</v>
      </c>
      <c r="H55" s="90" t="e">
        <f>VLOOKUP(A54,počty!$AA$6:$FA$100,82,0)</f>
        <v>#N/A</v>
      </c>
      <c r="I55" s="90" t="e">
        <f>VLOOKUP(A54,počty!$AA$6:$FA$100,83,0)</f>
        <v>#N/A</v>
      </c>
      <c r="J55" s="90" t="e">
        <f>VLOOKUP(A54,počty!$AA$6:$FA$100,84,0)</f>
        <v>#N/A</v>
      </c>
      <c r="K55" s="91" t="e">
        <f>VLOOKUP(A54,počty!$AA$6:$FA$100,85,0)</f>
        <v>#N/A</v>
      </c>
      <c r="L55" s="88" t="e">
        <f>VLOOKUP(A54,počty!$AA$6:$FA$100,86,0)</f>
        <v>#N/A</v>
      </c>
      <c r="M55" s="88" t="e">
        <f>VLOOKUP(A54,počty!$AA$6:$FA$100,87,0)</f>
        <v>#N/A</v>
      </c>
      <c r="N55" s="88" t="e">
        <f>VLOOKUP(A54,počty!$AA$6:$FA$100,88,0)</f>
        <v>#N/A</v>
      </c>
      <c r="O55" s="93" t="e">
        <f>VLOOKUP(A54,počty!$AA$6:$FA$100,89,0)</f>
        <v>#N/A</v>
      </c>
      <c r="P55" s="498"/>
      <c r="Q55" s="127" t="e">
        <f>VLOOKUP(A54,počty!$AA$6:$FA$100,92,0)</f>
        <v>#N/A</v>
      </c>
    </row>
    <row r="56" spans="1:17" ht="13.5" customHeight="1">
      <c r="A56" s="513">
        <v>23</v>
      </c>
      <c r="B56" s="499" t="e">
        <f>VLOOKUP(A56,počty!$AA$6:$FA$100,91,0)</f>
        <v>#N/A</v>
      </c>
      <c r="C56" s="121" t="e">
        <f>VLOOKUP(A56,počty!$AA$6:$FA$100,69,0)</f>
        <v>#N/A</v>
      </c>
      <c r="D56" s="80" t="e">
        <f>VLOOKUP(A56,počty!$AA$6:$FA$100,13,0)</f>
        <v>#N/A</v>
      </c>
      <c r="E56" s="81" t="e">
        <f>VLOOKUP(A56,počty!$AA$6:$FA$100,16,0)</f>
        <v>#N/A</v>
      </c>
      <c r="F56" s="124" t="e">
        <f>VLOOKUP(A56,počty!$AA$6:$FA$100,70,0)</f>
        <v>#N/A</v>
      </c>
      <c r="G56" s="83" t="e">
        <f>VLOOKUP(A56,počty!$AA$6:$FA$100,71,0)</f>
        <v>#N/A</v>
      </c>
      <c r="H56" s="84" t="e">
        <f>VLOOKUP(A56,počty!$AA$6:$FA$100,72,0)</f>
        <v>#N/A</v>
      </c>
      <c r="I56" s="84" t="e">
        <f>VLOOKUP(A56,počty!$AA$6:$FA$100,73,0)</f>
        <v>#N/A</v>
      </c>
      <c r="J56" s="84" t="e">
        <f>VLOOKUP(A56,počty!$AA$6:$FA$100,74,0)</f>
        <v>#N/A</v>
      </c>
      <c r="K56" s="85" t="e">
        <f>VLOOKUP(A56,počty!$AA$6:$FA$100,75,0)</f>
        <v>#N/A</v>
      </c>
      <c r="L56" s="82" t="e">
        <f>VLOOKUP(A56,počty!$AA$6:$FA$100,76,0)</f>
        <v>#N/A</v>
      </c>
      <c r="M56" s="82" t="e">
        <f>VLOOKUP(A56,počty!$AA$6:$FA$100,77,0)</f>
        <v>#N/A</v>
      </c>
      <c r="N56" s="82" t="e">
        <f>VLOOKUP(A56,počty!$AA$6:$FA$100,78,0)</f>
        <v>#N/A</v>
      </c>
      <c r="O56" s="92" t="e">
        <f>VLOOKUP(A56,počty!$AA$6:$FA$100,79,0)</f>
        <v>#N/A</v>
      </c>
      <c r="P56" s="497" t="e">
        <f>VLOOKUP(A56,počty!$AA$6:$FA$100,90,0)</f>
        <v>#N/A</v>
      </c>
      <c r="Q56" s="126" t="e">
        <f>VLOOKUP(A56,počty!$AA$6:$FA$100,93,0)</f>
        <v>#N/A</v>
      </c>
    </row>
    <row r="57" spans="1:17" ht="13.5" customHeight="1" thickBot="1">
      <c r="A57" s="514"/>
      <c r="B57" s="500"/>
      <c r="C57" s="122"/>
      <c r="D57" s="86" t="e">
        <f>VLOOKUP(A56,počty!$AA$6:$FA$100,14,0)</f>
        <v>#N/A</v>
      </c>
      <c r="E57" s="87" t="e">
        <f>VLOOKUP(A56,počty!$AA$6:$FA$100,15,0)</f>
        <v>#N/A</v>
      </c>
      <c r="F57" s="125" t="e">
        <f>VLOOKUP(A56,počty!$AA$6:$FA$100,80,0)</f>
        <v>#N/A</v>
      </c>
      <c r="G57" s="89" t="e">
        <f>VLOOKUP(A56,počty!$AA$6:$FA$100,81,0)</f>
        <v>#N/A</v>
      </c>
      <c r="H57" s="90" t="e">
        <f>VLOOKUP(A56,počty!$AA$6:$FA$100,82,0)</f>
        <v>#N/A</v>
      </c>
      <c r="I57" s="90" t="e">
        <f>VLOOKUP(A56,počty!$AA$6:$FA$100,83,0)</f>
        <v>#N/A</v>
      </c>
      <c r="J57" s="90" t="e">
        <f>VLOOKUP(A56,počty!$AA$6:$FA$100,84,0)</f>
        <v>#N/A</v>
      </c>
      <c r="K57" s="91" t="e">
        <f>VLOOKUP(A56,počty!$AA$6:$FA$100,85,0)</f>
        <v>#N/A</v>
      </c>
      <c r="L57" s="88" t="e">
        <f>VLOOKUP(A56,počty!$AA$6:$FA$100,86,0)</f>
        <v>#N/A</v>
      </c>
      <c r="M57" s="88" t="e">
        <f>VLOOKUP(A56,počty!$AA$6:$FA$100,87,0)</f>
        <v>#N/A</v>
      </c>
      <c r="N57" s="88" t="e">
        <f>VLOOKUP(A56,počty!$AA$6:$FA$100,88,0)</f>
        <v>#N/A</v>
      </c>
      <c r="O57" s="93" t="e">
        <f>VLOOKUP(A56,počty!$AA$6:$FA$100,89,0)</f>
        <v>#N/A</v>
      </c>
      <c r="P57" s="498"/>
      <c r="Q57" s="127" t="e">
        <f>VLOOKUP(A56,počty!$AA$6:$FA$100,92,0)</f>
        <v>#N/A</v>
      </c>
    </row>
    <row r="58" spans="1:17" ht="13.5" customHeight="1">
      <c r="A58" s="513">
        <v>24</v>
      </c>
      <c r="B58" s="499" t="e">
        <f>VLOOKUP(A58,počty!$AA$6:$FA$100,91,0)</f>
        <v>#N/A</v>
      </c>
      <c r="C58" s="121" t="e">
        <f>VLOOKUP(A58,počty!$AA$6:$FA$100,69,0)</f>
        <v>#N/A</v>
      </c>
      <c r="D58" s="80" t="e">
        <f>VLOOKUP(A58,počty!$AA$6:$FA$100,13,0)</f>
        <v>#N/A</v>
      </c>
      <c r="E58" s="81" t="e">
        <f>VLOOKUP(A58,počty!$AA$6:$FA$100,16,0)</f>
        <v>#N/A</v>
      </c>
      <c r="F58" s="124" t="e">
        <f>VLOOKUP(A58,počty!$AA$6:$FA$100,70,0)</f>
        <v>#N/A</v>
      </c>
      <c r="G58" s="83" t="e">
        <f>VLOOKUP(A58,počty!$AA$6:$FA$100,71,0)</f>
        <v>#N/A</v>
      </c>
      <c r="H58" s="84" t="e">
        <f>VLOOKUP(A58,počty!$AA$6:$FA$100,72,0)</f>
        <v>#N/A</v>
      </c>
      <c r="I58" s="84" t="e">
        <f>VLOOKUP(A58,počty!$AA$6:$FA$100,73,0)</f>
        <v>#N/A</v>
      </c>
      <c r="J58" s="84" t="e">
        <f>VLOOKUP(A58,počty!$AA$6:$FA$100,74,0)</f>
        <v>#N/A</v>
      </c>
      <c r="K58" s="85" t="e">
        <f>VLOOKUP(A58,počty!$AA$6:$FA$100,75,0)</f>
        <v>#N/A</v>
      </c>
      <c r="L58" s="82" t="e">
        <f>VLOOKUP(A58,počty!$AA$6:$FA$100,76,0)</f>
        <v>#N/A</v>
      </c>
      <c r="M58" s="82" t="e">
        <f>VLOOKUP(A58,počty!$AA$6:$FA$100,77,0)</f>
        <v>#N/A</v>
      </c>
      <c r="N58" s="82" t="e">
        <f>VLOOKUP(A58,počty!$AA$6:$FA$100,78,0)</f>
        <v>#N/A</v>
      </c>
      <c r="O58" s="92" t="e">
        <f>VLOOKUP(A58,počty!$AA$6:$FA$100,79,0)</f>
        <v>#N/A</v>
      </c>
      <c r="P58" s="497" t="e">
        <f>VLOOKUP(A58,počty!$AA$6:$FA$100,90,0)</f>
        <v>#N/A</v>
      </c>
      <c r="Q58" s="126" t="e">
        <f>VLOOKUP(A58,počty!$AA$6:$FA$100,93,0)</f>
        <v>#N/A</v>
      </c>
    </row>
    <row r="59" spans="1:17" ht="13.5" customHeight="1" thickBot="1">
      <c r="A59" s="514"/>
      <c r="B59" s="500"/>
      <c r="C59" s="122"/>
      <c r="D59" s="86" t="e">
        <f>VLOOKUP(A58,počty!$AA$6:$FA$100,14,0)</f>
        <v>#N/A</v>
      </c>
      <c r="E59" s="87" t="e">
        <f>VLOOKUP(A58,počty!$AA$6:$FA$100,15,0)</f>
        <v>#N/A</v>
      </c>
      <c r="F59" s="125" t="e">
        <f>VLOOKUP(A58,počty!$AA$6:$FA$100,80,0)</f>
        <v>#N/A</v>
      </c>
      <c r="G59" s="89" t="e">
        <f>VLOOKUP(A58,počty!$AA$6:$FA$100,81,0)</f>
        <v>#N/A</v>
      </c>
      <c r="H59" s="90" t="e">
        <f>VLOOKUP(A58,počty!$AA$6:$FA$100,82,0)</f>
        <v>#N/A</v>
      </c>
      <c r="I59" s="90" t="e">
        <f>VLOOKUP(A58,počty!$AA$6:$FA$100,83,0)</f>
        <v>#N/A</v>
      </c>
      <c r="J59" s="90" t="e">
        <f>VLOOKUP(A58,počty!$AA$6:$FA$100,84,0)</f>
        <v>#N/A</v>
      </c>
      <c r="K59" s="91" t="e">
        <f>VLOOKUP(A58,počty!$AA$6:$FA$100,85,0)</f>
        <v>#N/A</v>
      </c>
      <c r="L59" s="88" t="e">
        <f>VLOOKUP(A58,počty!$AA$6:$FA$100,86,0)</f>
        <v>#N/A</v>
      </c>
      <c r="M59" s="88" t="e">
        <f>VLOOKUP(A58,počty!$AA$6:$FA$100,87,0)</f>
        <v>#N/A</v>
      </c>
      <c r="N59" s="88" t="e">
        <f>VLOOKUP(A58,počty!$AA$6:$FA$100,88,0)</f>
        <v>#N/A</v>
      </c>
      <c r="O59" s="93" t="e">
        <f>VLOOKUP(A58,počty!$AA$6:$FA$100,89,0)</f>
        <v>#N/A</v>
      </c>
      <c r="P59" s="498"/>
      <c r="Q59" s="127" t="e">
        <f>VLOOKUP(A58,počty!$AA$6:$FA$100,92,0)</f>
        <v>#N/A</v>
      </c>
    </row>
    <row r="60" spans="1:17" ht="13.5" customHeight="1">
      <c r="A60" s="513">
        <v>25</v>
      </c>
      <c r="B60" s="499" t="e">
        <f>VLOOKUP(A60,počty!$AA$6:$FA$100,91,0)</f>
        <v>#N/A</v>
      </c>
      <c r="C60" s="121" t="e">
        <f>VLOOKUP(A60,počty!$AA$6:$FA$100,69,0)</f>
        <v>#N/A</v>
      </c>
      <c r="D60" s="80" t="e">
        <f>VLOOKUP(A60,počty!$AA$6:$FA$100,13,0)</f>
        <v>#N/A</v>
      </c>
      <c r="E60" s="81" t="e">
        <f>VLOOKUP(A60,počty!$AA$6:$FA$100,16,0)</f>
        <v>#N/A</v>
      </c>
      <c r="F60" s="124" t="e">
        <f>VLOOKUP(A60,počty!$AA$6:$FA$100,70,0)</f>
        <v>#N/A</v>
      </c>
      <c r="G60" s="83" t="e">
        <f>VLOOKUP(A60,počty!$AA$6:$FA$100,71,0)</f>
        <v>#N/A</v>
      </c>
      <c r="H60" s="84" t="e">
        <f>VLOOKUP(A60,počty!$AA$6:$FA$100,72,0)</f>
        <v>#N/A</v>
      </c>
      <c r="I60" s="84" t="e">
        <f>VLOOKUP(A60,počty!$AA$6:$FA$100,73,0)</f>
        <v>#N/A</v>
      </c>
      <c r="J60" s="84" t="e">
        <f>VLOOKUP(A60,počty!$AA$6:$FA$100,74,0)</f>
        <v>#N/A</v>
      </c>
      <c r="K60" s="85" t="e">
        <f>VLOOKUP(A60,počty!$AA$6:$FA$100,75,0)</f>
        <v>#N/A</v>
      </c>
      <c r="L60" s="82" t="e">
        <f>VLOOKUP(A60,počty!$AA$6:$FA$100,76,0)</f>
        <v>#N/A</v>
      </c>
      <c r="M60" s="82" t="e">
        <f>VLOOKUP(A60,počty!$AA$6:$FA$100,77,0)</f>
        <v>#N/A</v>
      </c>
      <c r="N60" s="82" t="e">
        <f>VLOOKUP(A60,počty!$AA$6:$FA$100,78,0)</f>
        <v>#N/A</v>
      </c>
      <c r="O60" s="92" t="e">
        <f>VLOOKUP(A60,počty!$AA$6:$FA$100,79,0)</f>
        <v>#N/A</v>
      </c>
      <c r="P60" s="497" t="e">
        <f>VLOOKUP(A60,počty!$AA$6:$FA$100,90,0)</f>
        <v>#N/A</v>
      </c>
      <c r="Q60" s="126" t="e">
        <f>VLOOKUP(A60,počty!$AA$6:$FA$100,93,0)</f>
        <v>#N/A</v>
      </c>
    </row>
    <row r="61" spans="1:17" ht="13.5" customHeight="1" thickBot="1">
      <c r="A61" s="514"/>
      <c r="B61" s="500"/>
      <c r="C61" s="122"/>
      <c r="D61" s="86" t="e">
        <f>VLOOKUP(A60,počty!$AA$6:$FA$100,14,0)</f>
        <v>#N/A</v>
      </c>
      <c r="E61" s="87" t="e">
        <f>VLOOKUP(A60,počty!$AA$6:$FA$100,15,0)</f>
        <v>#N/A</v>
      </c>
      <c r="F61" s="125" t="e">
        <f>VLOOKUP(A60,počty!$AA$6:$FA$100,80,0)</f>
        <v>#N/A</v>
      </c>
      <c r="G61" s="89" t="e">
        <f>VLOOKUP(A60,počty!$AA$6:$FA$100,81,0)</f>
        <v>#N/A</v>
      </c>
      <c r="H61" s="90" t="e">
        <f>VLOOKUP(A60,počty!$AA$6:$FA$100,82,0)</f>
        <v>#N/A</v>
      </c>
      <c r="I61" s="90" t="e">
        <f>VLOOKUP(A60,počty!$AA$6:$FA$100,83,0)</f>
        <v>#N/A</v>
      </c>
      <c r="J61" s="90" t="e">
        <f>VLOOKUP(A60,počty!$AA$6:$FA$100,84,0)</f>
        <v>#N/A</v>
      </c>
      <c r="K61" s="91" t="e">
        <f>VLOOKUP(A60,počty!$AA$6:$FA$100,85,0)</f>
        <v>#N/A</v>
      </c>
      <c r="L61" s="88" t="e">
        <f>VLOOKUP(A60,počty!$AA$6:$FA$100,86,0)</f>
        <v>#N/A</v>
      </c>
      <c r="M61" s="88" t="e">
        <f>VLOOKUP(A60,počty!$AA$6:$FA$100,87,0)</f>
        <v>#N/A</v>
      </c>
      <c r="N61" s="88" t="e">
        <f>VLOOKUP(A60,počty!$AA$6:$FA$100,88,0)</f>
        <v>#N/A</v>
      </c>
      <c r="O61" s="93" t="e">
        <f>VLOOKUP(A60,počty!$AA$6:$FA$100,89,0)</f>
        <v>#N/A</v>
      </c>
      <c r="P61" s="498"/>
      <c r="Q61" s="127" t="e">
        <f>VLOOKUP(A60,počty!$AA$6:$FA$100,92,0)</f>
        <v>#N/A</v>
      </c>
    </row>
    <row r="62" spans="1:17" ht="13.5" customHeight="1">
      <c r="A62" s="513">
        <v>26</v>
      </c>
      <c r="B62" s="499" t="e">
        <f>VLOOKUP(A62,počty!$AA$6:$FA$100,91,0)</f>
        <v>#N/A</v>
      </c>
      <c r="C62" s="121" t="e">
        <f>VLOOKUP(A62,počty!$AA$6:$FA$100,69,0)</f>
        <v>#N/A</v>
      </c>
      <c r="D62" s="80" t="e">
        <f>VLOOKUP(A62,počty!$AA$6:$FA$100,13,0)</f>
        <v>#N/A</v>
      </c>
      <c r="E62" s="81" t="e">
        <f>VLOOKUP(A62,počty!$AA$6:$FA$100,16,0)</f>
        <v>#N/A</v>
      </c>
      <c r="F62" s="124" t="e">
        <f>VLOOKUP(A62,počty!$AA$6:$FA$100,70,0)</f>
        <v>#N/A</v>
      </c>
      <c r="G62" s="83" t="e">
        <f>VLOOKUP(A62,počty!$AA$6:$FA$100,71,0)</f>
        <v>#N/A</v>
      </c>
      <c r="H62" s="84" t="e">
        <f>VLOOKUP(A62,počty!$AA$6:$FA$100,72,0)</f>
        <v>#N/A</v>
      </c>
      <c r="I62" s="84" t="e">
        <f>VLOOKUP(A62,počty!$AA$6:$FA$100,73,0)</f>
        <v>#N/A</v>
      </c>
      <c r="J62" s="84" t="e">
        <f>VLOOKUP(A62,počty!$AA$6:$FA$100,74,0)</f>
        <v>#N/A</v>
      </c>
      <c r="K62" s="85" t="e">
        <f>VLOOKUP(A62,počty!$AA$6:$FA$100,75,0)</f>
        <v>#N/A</v>
      </c>
      <c r="L62" s="82" t="e">
        <f>VLOOKUP(A62,počty!$AA$6:$FA$100,76,0)</f>
        <v>#N/A</v>
      </c>
      <c r="M62" s="82" t="e">
        <f>VLOOKUP(A62,počty!$AA$6:$FA$100,77,0)</f>
        <v>#N/A</v>
      </c>
      <c r="N62" s="82" t="e">
        <f>VLOOKUP(A62,počty!$AA$6:$FA$100,78,0)</f>
        <v>#N/A</v>
      </c>
      <c r="O62" s="92" t="e">
        <f>VLOOKUP(A62,počty!$AA$6:$FA$100,79,0)</f>
        <v>#N/A</v>
      </c>
      <c r="P62" s="497" t="e">
        <f>VLOOKUP(A62,počty!$AA$6:$FA$100,90,0)</f>
        <v>#N/A</v>
      </c>
      <c r="Q62" s="126" t="e">
        <f>VLOOKUP(A62,počty!$AA$6:$FA$100,93,0)</f>
        <v>#N/A</v>
      </c>
    </row>
    <row r="63" spans="1:17" ht="13.5" customHeight="1" thickBot="1">
      <c r="A63" s="514"/>
      <c r="B63" s="500"/>
      <c r="C63" s="122"/>
      <c r="D63" s="86" t="e">
        <f>VLOOKUP(A62,počty!$AA$6:$FA$100,14,0)</f>
        <v>#N/A</v>
      </c>
      <c r="E63" s="87" t="e">
        <f>VLOOKUP(A62,počty!$AA$6:$FA$100,15,0)</f>
        <v>#N/A</v>
      </c>
      <c r="F63" s="125" t="e">
        <f>VLOOKUP(A62,počty!$AA$6:$FA$100,80,0)</f>
        <v>#N/A</v>
      </c>
      <c r="G63" s="89" t="e">
        <f>VLOOKUP(A62,počty!$AA$6:$FA$100,81,0)</f>
        <v>#N/A</v>
      </c>
      <c r="H63" s="90" t="e">
        <f>VLOOKUP(A62,počty!$AA$6:$FA$100,82,0)</f>
        <v>#N/A</v>
      </c>
      <c r="I63" s="90" t="e">
        <f>VLOOKUP(A62,počty!$AA$6:$FA$100,83,0)</f>
        <v>#N/A</v>
      </c>
      <c r="J63" s="90" t="e">
        <f>VLOOKUP(A62,počty!$AA$6:$FA$100,84,0)</f>
        <v>#N/A</v>
      </c>
      <c r="K63" s="91" t="e">
        <f>VLOOKUP(A62,počty!$AA$6:$FA$100,85,0)</f>
        <v>#N/A</v>
      </c>
      <c r="L63" s="88" t="e">
        <f>VLOOKUP(A62,počty!$AA$6:$FA$100,86,0)</f>
        <v>#N/A</v>
      </c>
      <c r="M63" s="88" t="e">
        <f>VLOOKUP(A62,počty!$AA$6:$FA$100,87,0)</f>
        <v>#N/A</v>
      </c>
      <c r="N63" s="88" t="e">
        <f>VLOOKUP(A62,počty!$AA$6:$FA$100,88,0)</f>
        <v>#N/A</v>
      </c>
      <c r="O63" s="93" t="e">
        <f>VLOOKUP(A62,počty!$AA$6:$FA$100,89,0)</f>
        <v>#N/A</v>
      </c>
      <c r="P63" s="498"/>
      <c r="Q63" s="127" t="e">
        <f>VLOOKUP(A62,počty!$AA$6:$FA$100,92,0)</f>
        <v>#N/A</v>
      </c>
    </row>
    <row r="64" spans="1:17" ht="13.5" customHeight="1">
      <c r="A64" s="513">
        <v>27</v>
      </c>
      <c r="B64" s="499" t="e">
        <f>VLOOKUP(A64,počty!$AA$6:$FA$100,91,0)</f>
        <v>#N/A</v>
      </c>
      <c r="C64" s="121" t="e">
        <f>VLOOKUP(A64,počty!$AA$6:$FA$100,69,0)</f>
        <v>#N/A</v>
      </c>
      <c r="D64" s="80" t="e">
        <f>VLOOKUP(A64,počty!$AA$6:$FA$100,13,0)</f>
        <v>#N/A</v>
      </c>
      <c r="E64" s="81" t="e">
        <f>VLOOKUP(A64,počty!$AA$6:$FA$100,16,0)</f>
        <v>#N/A</v>
      </c>
      <c r="F64" s="124" t="e">
        <f>VLOOKUP(A64,počty!$AA$6:$FA$100,70,0)</f>
        <v>#N/A</v>
      </c>
      <c r="G64" s="83" t="e">
        <f>VLOOKUP(A64,počty!$AA$6:$FA$100,71,0)</f>
        <v>#N/A</v>
      </c>
      <c r="H64" s="84" t="e">
        <f>VLOOKUP(A64,počty!$AA$6:$FA$100,72,0)</f>
        <v>#N/A</v>
      </c>
      <c r="I64" s="84" t="e">
        <f>VLOOKUP(A64,počty!$AA$6:$FA$100,73,0)</f>
        <v>#N/A</v>
      </c>
      <c r="J64" s="84" t="e">
        <f>VLOOKUP(A64,počty!$AA$6:$FA$100,74,0)</f>
        <v>#N/A</v>
      </c>
      <c r="K64" s="85" t="e">
        <f>VLOOKUP(A64,počty!$AA$6:$FA$100,75,0)</f>
        <v>#N/A</v>
      </c>
      <c r="L64" s="82" t="e">
        <f>VLOOKUP(A64,počty!$AA$6:$FA$100,76,0)</f>
        <v>#N/A</v>
      </c>
      <c r="M64" s="82" t="e">
        <f>VLOOKUP(A64,počty!$AA$6:$FA$100,77,0)</f>
        <v>#N/A</v>
      </c>
      <c r="N64" s="82" t="e">
        <f>VLOOKUP(A64,počty!$AA$6:$FA$100,78,0)</f>
        <v>#N/A</v>
      </c>
      <c r="O64" s="92" t="e">
        <f>VLOOKUP(A64,počty!$AA$6:$FA$100,79,0)</f>
        <v>#N/A</v>
      </c>
      <c r="P64" s="497" t="e">
        <f>VLOOKUP(A64,počty!$AA$6:$FA$100,90,0)</f>
        <v>#N/A</v>
      </c>
      <c r="Q64" s="126" t="e">
        <f>VLOOKUP(A64,počty!$AA$6:$FA$100,93,0)</f>
        <v>#N/A</v>
      </c>
    </row>
    <row r="65" spans="1:17" ht="13.5" customHeight="1" thickBot="1">
      <c r="A65" s="514"/>
      <c r="B65" s="500"/>
      <c r="C65" s="122"/>
      <c r="D65" s="86" t="e">
        <f>VLOOKUP(A64,počty!$AA$6:$FA$100,14,0)</f>
        <v>#N/A</v>
      </c>
      <c r="E65" s="87" t="e">
        <f>VLOOKUP(A64,počty!$AA$6:$FA$100,15,0)</f>
        <v>#N/A</v>
      </c>
      <c r="F65" s="125" t="e">
        <f>VLOOKUP(A64,počty!$AA$6:$FA$100,80,0)</f>
        <v>#N/A</v>
      </c>
      <c r="G65" s="89" t="e">
        <f>VLOOKUP(A64,počty!$AA$6:$FA$100,81,0)</f>
        <v>#N/A</v>
      </c>
      <c r="H65" s="90" t="e">
        <f>VLOOKUP(A64,počty!$AA$6:$FA$100,82,0)</f>
        <v>#N/A</v>
      </c>
      <c r="I65" s="90" t="e">
        <f>VLOOKUP(A64,počty!$AA$6:$FA$100,83,0)</f>
        <v>#N/A</v>
      </c>
      <c r="J65" s="90" t="e">
        <f>VLOOKUP(A64,počty!$AA$6:$FA$100,84,0)</f>
        <v>#N/A</v>
      </c>
      <c r="K65" s="91" t="e">
        <f>VLOOKUP(A64,počty!$AA$6:$FA$100,85,0)</f>
        <v>#N/A</v>
      </c>
      <c r="L65" s="88" t="e">
        <f>VLOOKUP(A64,počty!$AA$6:$FA$100,86,0)</f>
        <v>#N/A</v>
      </c>
      <c r="M65" s="88" t="e">
        <f>VLOOKUP(A64,počty!$AA$6:$FA$100,87,0)</f>
        <v>#N/A</v>
      </c>
      <c r="N65" s="88" t="e">
        <f>VLOOKUP(A64,počty!$AA$6:$FA$100,88,0)</f>
        <v>#N/A</v>
      </c>
      <c r="O65" s="93" t="e">
        <f>VLOOKUP(A64,počty!$AA$6:$FA$100,89,0)</f>
        <v>#N/A</v>
      </c>
      <c r="P65" s="498"/>
      <c r="Q65" s="127" t="e">
        <f>VLOOKUP(A64,počty!$AA$6:$FA$100,92,0)</f>
        <v>#N/A</v>
      </c>
    </row>
    <row r="66" spans="1:17" ht="13.5" customHeight="1">
      <c r="A66" s="513">
        <v>28</v>
      </c>
      <c r="B66" s="499" t="e">
        <f>VLOOKUP(A66,počty!$AA$6:$FA$100,91,0)</f>
        <v>#N/A</v>
      </c>
      <c r="C66" s="121" t="e">
        <f>VLOOKUP(A66,počty!$AA$6:$FA$100,69,0)</f>
        <v>#N/A</v>
      </c>
      <c r="D66" s="80" t="e">
        <f>VLOOKUP(A66,počty!$AA$6:$FA$100,13,0)</f>
        <v>#N/A</v>
      </c>
      <c r="E66" s="81" t="e">
        <f>VLOOKUP(A66,počty!$AA$6:$FA$100,16,0)</f>
        <v>#N/A</v>
      </c>
      <c r="F66" s="124" t="e">
        <f>VLOOKUP(A66,počty!$AA$6:$FA$100,70,0)</f>
        <v>#N/A</v>
      </c>
      <c r="G66" s="83" t="e">
        <f>VLOOKUP(A66,počty!$AA$6:$FA$100,71,0)</f>
        <v>#N/A</v>
      </c>
      <c r="H66" s="84" t="e">
        <f>VLOOKUP(A66,počty!$AA$6:$FA$100,72,0)</f>
        <v>#N/A</v>
      </c>
      <c r="I66" s="84" t="e">
        <f>VLOOKUP(A66,počty!$AA$6:$FA$100,73,0)</f>
        <v>#N/A</v>
      </c>
      <c r="J66" s="84" t="e">
        <f>VLOOKUP(A66,počty!$AA$6:$FA$100,74,0)</f>
        <v>#N/A</v>
      </c>
      <c r="K66" s="85" t="e">
        <f>VLOOKUP(A66,počty!$AA$6:$FA$100,75,0)</f>
        <v>#N/A</v>
      </c>
      <c r="L66" s="82" t="e">
        <f>VLOOKUP(A66,počty!$AA$6:$FA$100,76,0)</f>
        <v>#N/A</v>
      </c>
      <c r="M66" s="82" t="e">
        <f>VLOOKUP(A66,počty!$AA$6:$FA$100,77,0)</f>
        <v>#N/A</v>
      </c>
      <c r="N66" s="82" t="e">
        <f>VLOOKUP(A66,počty!$AA$6:$FA$100,78,0)</f>
        <v>#N/A</v>
      </c>
      <c r="O66" s="92" t="e">
        <f>VLOOKUP(A66,počty!$AA$6:$FA$100,79,0)</f>
        <v>#N/A</v>
      </c>
      <c r="P66" s="497" t="e">
        <f>VLOOKUP(A66,počty!$AA$6:$FA$100,90,0)</f>
        <v>#N/A</v>
      </c>
      <c r="Q66" s="126" t="e">
        <f>VLOOKUP(A66,počty!$AA$6:$FA$100,93,0)</f>
        <v>#N/A</v>
      </c>
    </row>
    <row r="67" spans="1:17" ht="13.5" customHeight="1" thickBot="1">
      <c r="A67" s="514"/>
      <c r="B67" s="500"/>
      <c r="C67" s="122"/>
      <c r="D67" s="86" t="e">
        <f>VLOOKUP(A66,počty!$AA$6:$FA$100,14,0)</f>
        <v>#N/A</v>
      </c>
      <c r="E67" s="87" t="e">
        <f>VLOOKUP(A66,počty!$AA$6:$FA$100,15,0)</f>
        <v>#N/A</v>
      </c>
      <c r="F67" s="125" t="e">
        <f>VLOOKUP(A66,počty!$AA$6:$FA$100,80,0)</f>
        <v>#N/A</v>
      </c>
      <c r="G67" s="89" t="e">
        <f>VLOOKUP(A66,počty!$AA$6:$FA$100,81,0)</f>
        <v>#N/A</v>
      </c>
      <c r="H67" s="90" t="e">
        <f>VLOOKUP(A66,počty!$AA$6:$FA$100,82,0)</f>
        <v>#N/A</v>
      </c>
      <c r="I67" s="90" t="e">
        <f>VLOOKUP(A66,počty!$AA$6:$FA$100,83,0)</f>
        <v>#N/A</v>
      </c>
      <c r="J67" s="90" t="e">
        <f>VLOOKUP(A66,počty!$AA$6:$FA$100,84,0)</f>
        <v>#N/A</v>
      </c>
      <c r="K67" s="91" t="e">
        <f>VLOOKUP(A66,počty!$AA$6:$FA$100,85,0)</f>
        <v>#N/A</v>
      </c>
      <c r="L67" s="88" t="e">
        <f>VLOOKUP(A66,počty!$AA$6:$FA$100,86,0)</f>
        <v>#N/A</v>
      </c>
      <c r="M67" s="88" t="e">
        <f>VLOOKUP(A66,počty!$AA$6:$FA$100,87,0)</f>
        <v>#N/A</v>
      </c>
      <c r="N67" s="88" t="e">
        <f>VLOOKUP(A66,počty!$AA$6:$FA$100,88,0)</f>
        <v>#N/A</v>
      </c>
      <c r="O67" s="93" t="e">
        <f>VLOOKUP(A66,počty!$AA$6:$FA$100,89,0)</f>
        <v>#N/A</v>
      </c>
      <c r="P67" s="498"/>
      <c r="Q67" s="127" t="e">
        <f>VLOOKUP(A66,počty!$AA$6:$FA$100,92,0)</f>
        <v>#N/A</v>
      </c>
    </row>
    <row r="68" spans="1:17" ht="13.5" customHeight="1">
      <c r="A68" s="513">
        <v>29</v>
      </c>
      <c r="B68" s="499" t="e">
        <f>VLOOKUP(A68,počty!$AA$6:$FA$100,91,0)</f>
        <v>#N/A</v>
      </c>
      <c r="C68" s="121" t="e">
        <f>VLOOKUP(A68,počty!$AA$6:$FA$100,69,0)</f>
        <v>#N/A</v>
      </c>
      <c r="D68" s="80" t="e">
        <f>VLOOKUP(A68,počty!$AA$6:$FA$100,13,0)</f>
        <v>#N/A</v>
      </c>
      <c r="E68" s="81" t="e">
        <f>VLOOKUP(A68,počty!$AA$6:$FA$100,16,0)</f>
        <v>#N/A</v>
      </c>
      <c r="F68" s="124" t="e">
        <f>VLOOKUP(A68,počty!$AA$6:$FA$100,70,0)</f>
        <v>#N/A</v>
      </c>
      <c r="G68" s="83" t="e">
        <f>VLOOKUP(A68,počty!$AA$6:$FA$100,71,0)</f>
        <v>#N/A</v>
      </c>
      <c r="H68" s="84" t="e">
        <f>VLOOKUP(A68,počty!$AA$6:$FA$100,72,0)</f>
        <v>#N/A</v>
      </c>
      <c r="I68" s="84" t="e">
        <f>VLOOKUP(A68,počty!$AA$6:$FA$100,73,0)</f>
        <v>#N/A</v>
      </c>
      <c r="J68" s="84" t="e">
        <f>VLOOKUP(A68,počty!$AA$6:$FA$100,74,0)</f>
        <v>#N/A</v>
      </c>
      <c r="K68" s="85" t="e">
        <f>VLOOKUP(A68,počty!$AA$6:$FA$100,75,0)</f>
        <v>#N/A</v>
      </c>
      <c r="L68" s="82" t="e">
        <f>VLOOKUP(A68,počty!$AA$6:$FA$100,76,0)</f>
        <v>#N/A</v>
      </c>
      <c r="M68" s="82" t="e">
        <f>VLOOKUP(A68,počty!$AA$6:$FA$100,77,0)</f>
        <v>#N/A</v>
      </c>
      <c r="N68" s="82" t="e">
        <f>VLOOKUP(A68,počty!$AA$6:$FA$100,78,0)</f>
        <v>#N/A</v>
      </c>
      <c r="O68" s="92" t="e">
        <f>VLOOKUP(A68,počty!$AA$6:$FA$100,79,0)</f>
        <v>#N/A</v>
      </c>
      <c r="P68" s="497" t="e">
        <f>VLOOKUP(A68,počty!$AA$6:$FA$100,90,0)</f>
        <v>#N/A</v>
      </c>
      <c r="Q68" s="126" t="e">
        <f>VLOOKUP(A68,počty!$AA$6:$FA$100,93,0)</f>
        <v>#N/A</v>
      </c>
    </row>
    <row r="69" spans="1:17" ht="13.5" customHeight="1" thickBot="1">
      <c r="A69" s="514"/>
      <c r="B69" s="500"/>
      <c r="C69" s="122"/>
      <c r="D69" s="86" t="e">
        <f>VLOOKUP(A68,počty!$AA$6:$FA$100,14,0)</f>
        <v>#N/A</v>
      </c>
      <c r="E69" s="87" t="e">
        <f>VLOOKUP(A68,počty!$AA$6:$FA$100,15,0)</f>
        <v>#N/A</v>
      </c>
      <c r="F69" s="125" t="e">
        <f>VLOOKUP(A68,počty!$AA$6:$FA$100,80,0)</f>
        <v>#N/A</v>
      </c>
      <c r="G69" s="89" t="e">
        <f>VLOOKUP(A68,počty!$AA$6:$FA$100,81,0)</f>
        <v>#N/A</v>
      </c>
      <c r="H69" s="90" t="e">
        <f>VLOOKUP(A68,počty!$AA$6:$FA$100,82,0)</f>
        <v>#N/A</v>
      </c>
      <c r="I69" s="90" t="e">
        <f>VLOOKUP(A68,počty!$AA$6:$FA$100,83,0)</f>
        <v>#N/A</v>
      </c>
      <c r="J69" s="90" t="e">
        <f>VLOOKUP(A68,počty!$AA$6:$FA$100,84,0)</f>
        <v>#N/A</v>
      </c>
      <c r="K69" s="91" t="e">
        <f>VLOOKUP(A68,počty!$AA$6:$FA$100,85,0)</f>
        <v>#N/A</v>
      </c>
      <c r="L69" s="88" t="e">
        <f>VLOOKUP(A68,počty!$AA$6:$FA$100,86,0)</f>
        <v>#N/A</v>
      </c>
      <c r="M69" s="88" t="e">
        <f>VLOOKUP(A68,počty!$AA$6:$FA$100,87,0)</f>
        <v>#N/A</v>
      </c>
      <c r="N69" s="88" t="e">
        <f>VLOOKUP(A68,počty!$AA$6:$FA$100,88,0)</f>
        <v>#N/A</v>
      </c>
      <c r="O69" s="93" t="e">
        <f>VLOOKUP(A68,počty!$AA$6:$FA$100,89,0)</f>
        <v>#N/A</v>
      </c>
      <c r="P69" s="498"/>
      <c r="Q69" s="127" t="e">
        <f>VLOOKUP(A68,počty!$AA$6:$FA$100,92,0)</f>
        <v>#N/A</v>
      </c>
    </row>
    <row r="70" spans="1:17" ht="13.5" customHeight="1">
      <c r="A70" s="513">
        <v>30</v>
      </c>
      <c r="B70" s="499" t="e">
        <f>VLOOKUP(A70,počty!$AA$6:$FA$100,91,0)</f>
        <v>#N/A</v>
      </c>
      <c r="C70" s="121" t="e">
        <f>VLOOKUP(A70,počty!$AA$6:$FA$100,69,0)</f>
        <v>#N/A</v>
      </c>
      <c r="D70" s="80" t="e">
        <f>VLOOKUP(A70,počty!$AA$6:$FA$100,13,0)</f>
        <v>#N/A</v>
      </c>
      <c r="E70" s="81" t="e">
        <f>VLOOKUP(A70,počty!$AA$6:$FA$100,16,0)</f>
        <v>#N/A</v>
      </c>
      <c r="F70" s="124" t="e">
        <f>VLOOKUP(A70,počty!$AA$6:$FA$100,70,0)</f>
        <v>#N/A</v>
      </c>
      <c r="G70" s="83" t="e">
        <f>VLOOKUP(A70,počty!$AA$6:$FA$100,71,0)</f>
        <v>#N/A</v>
      </c>
      <c r="H70" s="84" t="e">
        <f>VLOOKUP(A70,počty!$AA$6:$FA$100,72,0)</f>
        <v>#N/A</v>
      </c>
      <c r="I70" s="84" t="e">
        <f>VLOOKUP(A70,počty!$AA$6:$FA$100,73,0)</f>
        <v>#N/A</v>
      </c>
      <c r="J70" s="84" t="e">
        <f>VLOOKUP(A70,počty!$AA$6:$FA$100,74,0)</f>
        <v>#N/A</v>
      </c>
      <c r="K70" s="85" t="e">
        <f>VLOOKUP(A70,počty!$AA$6:$FA$100,75,0)</f>
        <v>#N/A</v>
      </c>
      <c r="L70" s="82" t="e">
        <f>VLOOKUP(A70,počty!$AA$6:$FA$100,76,0)</f>
        <v>#N/A</v>
      </c>
      <c r="M70" s="82" t="e">
        <f>VLOOKUP(A70,počty!$AA$6:$FA$100,77,0)</f>
        <v>#N/A</v>
      </c>
      <c r="N70" s="82" t="e">
        <f>VLOOKUP(A70,počty!$AA$6:$FA$100,78,0)</f>
        <v>#N/A</v>
      </c>
      <c r="O70" s="92" t="e">
        <f>VLOOKUP(A70,počty!$AA$6:$FA$100,79,0)</f>
        <v>#N/A</v>
      </c>
      <c r="P70" s="497" t="e">
        <f>VLOOKUP(A70,počty!$AA$6:$FA$100,90,0)</f>
        <v>#N/A</v>
      </c>
      <c r="Q70" s="126" t="e">
        <f>VLOOKUP(A70,počty!$AA$6:$FA$100,93,0)</f>
        <v>#N/A</v>
      </c>
    </row>
    <row r="71" spans="1:17" ht="13.5" customHeight="1" thickBot="1">
      <c r="A71" s="514"/>
      <c r="B71" s="500"/>
      <c r="C71" s="122"/>
      <c r="D71" s="86" t="e">
        <f>VLOOKUP(A70,počty!$AA$6:$FA$100,14,0)</f>
        <v>#N/A</v>
      </c>
      <c r="E71" s="87" t="e">
        <f>VLOOKUP(A70,počty!$AA$6:$FA$100,15,0)</f>
        <v>#N/A</v>
      </c>
      <c r="F71" s="125" t="e">
        <f>VLOOKUP(A70,počty!$AA$6:$FA$100,80,0)</f>
        <v>#N/A</v>
      </c>
      <c r="G71" s="89" t="e">
        <f>VLOOKUP(A70,počty!$AA$6:$FA$100,81,0)</f>
        <v>#N/A</v>
      </c>
      <c r="H71" s="90" t="e">
        <f>VLOOKUP(A70,počty!$AA$6:$FA$100,82,0)</f>
        <v>#N/A</v>
      </c>
      <c r="I71" s="90" t="e">
        <f>VLOOKUP(A70,počty!$AA$6:$FA$100,83,0)</f>
        <v>#N/A</v>
      </c>
      <c r="J71" s="90" t="e">
        <f>VLOOKUP(A70,počty!$AA$6:$FA$100,84,0)</f>
        <v>#N/A</v>
      </c>
      <c r="K71" s="91" t="e">
        <f>VLOOKUP(A70,počty!$AA$6:$FA$100,85,0)</f>
        <v>#N/A</v>
      </c>
      <c r="L71" s="88" t="e">
        <f>VLOOKUP(A70,počty!$AA$6:$FA$100,86,0)</f>
        <v>#N/A</v>
      </c>
      <c r="M71" s="88" t="e">
        <f>VLOOKUP(A70,počty!$AA$6:$FA$100,87,0)</f>
        <v>#N/A</v>
      </c>
      <c r="N71" s="88" t="e">
        <f>VLOOKUP(A70,počty!$AA$6:$FA$100,88,0)</f>
        <v>#N/A</v>
      </c>
      <c r="O71" s="93" t="e">
        <f>VLOOKUP(A70,počty!$AA$6:$FA$100,89,0)</f>
        <v>#N/A</v>
      </c>
      <c r="P71" s="498"/>
      <c r="Q71" s="127" t="e">
        <f>VLOOKUP(A70,počty!$AA$6:$FA$100,92,0)</f>
        <v>#N/A</v>
      </c>
    </row>
    <row r="72" spans="1:17" ht="13.5" customHeight="1">
      <c r="A72" s="513">
        <v>31</v>
      </c>
      <c r="B72" s="499" t="e">
        <f>VLOOKUP(A72,počty!$AA$6:$FA$100,91,0)</f>
        <v>#N/A</v>
      </c>
      <c r="C72" s="121" t="e">
        <f>VLOOKUP(A72,počty!$AA$6:$FA$100,69,0)</f>
        <v>#N/A</v>
      </c>
      <c r="D72" s="80" t="e">
        <f>VLOOKUP(A72,počty!$AA$6:$FA$100,13,0)</f>
        <v>#N/A</v>
      </c>
      <c r="E72" s="81" t="e">
        <f>VLOOKUP(A72,počty!$AA$6:$FA$100,16,0)</f>
        <v>#N/A</v>
      </c>
      <c r="F72" s="124" t="e">
        <f>VLOOKUP(A72,počty!$AA$6:$FA$100,70,0)</f>
        <v>#N/A</v>
      </c>
      <c r="G72" s="83" t="e">
        <f>VLOOKUP(A72,počty!$AA$6:$FA$100,71,0)</f>
        <v>#N/A</v>
      </c>
      <c r="H72" s="84" t="e">
        <f>VLOOKUP(A72,počty!$AA$6:$FA$100,72,0)</f>
        <v>#N/A</v>
      </c>
      <c r="I72" s="84" t="e">
        <f>VLOOKUP(A72,počty!$AA$6:$FA$100,73,0)</f>
        <v>#N/A</v>
      </c>
      <c r="J72" s="84" t="e">
        <f>VLOOKUP(A72,počty!$AA$6:$FA$100,74,0)</f>
        <v>#N/A</v>
      </c>
      <c r="K72" s="85" t="e">
        <f>VLOOKUP(A72,počty!$AA$6:$FA$100,75,0)</f>
        <v>#N/A</v>
      </c>
      <c r="L72" s="82" t="e">
        <f>VLOOKUP(A72,počty!$AA$6:$FA$100,76,0)</f>
        <v>#N/A</v>
      </c>
      <c r="M72" s="82" t="e">
        <f>VLOOKUP(A72,počty!$AA$6:$FA$100,77,0)</f>
        <v>#N/A</v>
      </c>
      <c r="N72" s="82" t="e">
        <f>VLOOKUP(A72,počty!$AA$6:$FA$100,78,0)</f>
        <v>#N/A</v>
      </c>
      <c r="O72" s="92" t="e">
        <f>VLOOKUP(A72,počty!$AA$6:$FA$100,79,0)</f>
        <v>#N/A</v>
      </c>
      <c r="P72" s="497" t="e">
        <f>VLOOKUP(A72,počty!$AA$6:$FA$100,90,0)</f>
        <v>#N/A</v>
      </c>
      <c r="Q72" s="126" t="e">
        <f>VLOOKUP(A72,počty!$AA$6:$FA$100,93,0)</f>
        <v>#N/A</v>
      </c>
    </row>
    <row r="73" spans="1:17" ht="13.5" customHeight="1" thickBot="1">
      <c r="A73" s="514"/>
      <c r="B73" s="500"/>
      <c r="C73" s="122"/>
      <c r="D73" s="86" t="e">
        <f>VLOOKUP(A72,počty!$AA$6:$FA$100,14,0)</f>
        <v>#N/A</v>
      </c>
      <c r="E73" s="87" t="e">
        <f>VLOOKUP(A72,počty!$AA$6:$FA$100,15,0)</f>
        <v>#N/A</v>
      </c>
      <c r="F73" s="125" t="e">
        <f>VLOOKUP(A72,počty!$AA$6:$FA$100,80,0)</f>
        <v>#N/A</v>
      </c>
      <c r="G73" s="89" t="e">
        <f>VLOOKUP(A72,počty!$AA$6:$FA$100,81,0)</f>
        <v>#N/A</v>
      </c>
      <c r="H73" s="90" t="e">
        <f>VLOOKUP(A72,počty!$AA$6:$FA$100,82,0)</f>
        <v>#N/A</v>
      </c>
      <c r="I73" s="90" t="e">
        <f>VLOOKUP(A72,počty!$AA$6:$FA$100,83,0)</f>
        <v>#N/A</v>
      </c>
      <c r="J73" s="90" t="e">
        <f>VLOOKUP(A72,počty!$AA$6:$FA$100,84,0)</f>
        <v>#N/A</v>
      </c>
      <c r="K73" s="91" t="e">
        <f>VLOOKUP(A72,počty!$AA$6:$FA$100,85,0)</f>
        <v>#N/A</v>
      </c>
      <c r="L73" s="88" t="e">
        <f>VLOOKUP(A72,počty!$AA$6:$FA$100,86,0)</f>
        <v>#N/A</v>
      </c>
      <c r="M73" s="88" t="e">
        <f>VLOOKUP(A72,počty!$AA$6:$FA$100,87,0)</f>
        <v>#N/A</v>
      </c>
      <c r="N73" s="88" t="e">
        <f>VLOOKUP(A72,počty!$AA$6:$FA$100,88,0)</f>
        <v>#N/A</v>
      </c>
      <c r="O73" s="93" t="e">
        <f>VLOOKUP(A72,počty!$AA$6:$FA$100,89,0)</f>
        <v>#N/A</v>
      </c>
      <c r="P73" s="498"/>
      <c r="Q73" s="127" t="e">
        <f>VLOOKUP(A72,počty!$AA$6:$FA$100,92,0)</f>
        <v>#N/A</v>
      </c>
    </row>
    <row r="74" spans="1:17" ht="13.5" customHeight="1">
      <c r="A74" s="513">
        <v>32</v>
      </c>
      <c r="B74" s="499" t="e">
        <f>VLOOKUP(A74,počty!$AA$6:$FA$100,91,0)</f>
        <v>#N/A</v>
      </c>
      <c r="C74" s="121" t="e">
        <f>VLOOKUP(A74,počty!$AA$6:$FA$100,69,0)</f>
        <v>#N/A</v>
      </c>
      <c r="D74" s="80" t="e">
        <f>VLOOKUP(A74,počty!$AA$6:$FA$100,13,0)</f>
        <v>#N/A</v>
      </c>
      <c r="E74" s="81" t="e">
        <f>VLOOKUP(A74,počty!$AA$6:$FA$100,16,0)</f>
        <v>#N/A</v>
      </c>
      <c r="F74" s="124" t="e">
        <f>VLOOKUP(A74,počty!$AA$6:$FA$100,70,0)</f>
        <v>#N/A</v>
      </c>
      <c r="G74" s="83" t="e">
        <f>VLOOKUP(A74,počty!$AA$6:$FA$100,71,0)</f>
        <v>#N/A</v>
      </c>
      <c r="H74" s="84" t="e">
        <f>VLOOKUP(A74,počty!$AA$6:$FA$100,72,0)</f>
        <v>#N/A</v>
      </c>
      <c r="I74" s="84" t="e">
        <f>VLOOKUP(A74,počty!$AA$6:$FA$100,73,0)</f>
        <v>#N/A</v>
      </c>
      <c r="J74" s="84" t="e">
        <f>VLOOKUP(A74,počty!$AA$6:$FA$100,74,0)</f>
        <v>#N/A</v>
      </c>
      <c r="K74" s="85" t="e">
        <f>VLOOKUP(A74,počty!$AA$6:$FA$100,75,0)</f>
        <v>#N/A</v>
      </c>
      <c r="L74" s="82" t="e">
        <f>VLOOKUP(A74,počty!$AA$6:$FA$100,76,0)</f>
        <v>#N/A</v>
      </c>
      <c r="M74" s="82" t="e">
        <f>VLOOKUP(A74,počty!$AA$6:$FA$100,77,0)</f>
        <v>#N/A</v>
      </c>
      <c r="N74" s="82" t="e">
        <f>VLOOKUP(A74,počty!$AA$6:$FA$100,78,0)</f>
        <v>#N/A</v>
      </c>
      <c r="O74" s="92" t="e">
        <f>VLOOKUP(A74,počty!$AA$6:$FA$100,79,0)</f>
        <v>#N/A</v>
      </c>
      <c r="P74" s="497" t="e">
        <f>VLOOKUP(A74,počty!$AA$6:$FA$100,90,0)</f>
        <v>#N/A</v>
      </c>
      <c r="Q74" s="126" t="e">
        <f>VLOOKUP(A74,počty!$AA$6:$FA$100,93,0)</f>
        <v>#N/A</v>
      </c>
    </row>
    <row r="75" spans="1:17" ht="13.5" customHeight="1" thickBot="1">
      <c r="A75" s="514"/>
      <c r="B75" s="500"/>
      <c r="C75" s="122"/>
      <c r="D75" s="86" t="e">
        <f>VLOOKUP(A74,počty!$AA$6:$FA$100,14,0)</f>
        <v>#N/A</v>
      </c>
      <c r="E75" s="87" t="e">
        <f>VLOOKUP(A74,počty!$AA$6:$FA$100,15,0)</f>
        <v>#N/A</v>
      </c>
      <c r="F75" s="125" t="e">
        <f>VLOOKUP(A74,počty!$AA$6:$FA$100,80,0)</f>
        <v>#N/A</v>
      </c>
      <c r="G75" s="89" t="e">
        <f>VLOOKUP(A74,počty!$AA$6:$FA$100,81,0)</f>
        <v>#N/A</v>
      </c>
      <c r="H75" s="90" t="e">
        <f>VLOOKUP(A74,počty!$AA$6:$FA$100,82,0)</f>
        <v>#N/A</v>
      </c>
      <c r="I75" s="90" t="e">
        <f>VLOOKUP(A74,počty!$AA$6:$FA$100,83,0)</f>
        <v>#N/A</v>
      </c>
      <c r="J75" s="90" t="e">
        <f>VLOOKUP(A74,počty!$AA$6:$FA$100,84,0)</f>
        <v>#N/A</v>
      </c>
      <c r="K75" s="91" t="e">
        <f>VLOOKUP(A74,počty!$AA$6:$FA$100,85,0)</f>
        <v>#N/A</v>
      </c>
      <c r="L75" s="88" t="e">
        <f>VLOOKUP(A74,počty!$AA$6:$FA$100,86,0)</f>
        <v>#N/A</v>
      </c>
      <c r="M75" s="88" t="e">
        <f>VLOOKUP(A74,počty!$AA$6:$FA$100,87,0)</f>
        <v>#N/A</v>
      </c>
      <c r="N75" s="88" t="e">
        <f>VLOOKUP(A74,počty!$AA$6:$FA$100,88,0)</f>
        <v>#N/A</v>
      </c>
      <c r="O75" s="93" t="e">
        <f>VLOOKUP(A74,počty!$AA$6:$FA$100,89,0)</f>
        <v>#N/A</v>
      </c>
      <c r="P75" s="498"/>
      <c r="Q75" s="127" t="e">
        <f>VLOOKUP(A74,počty!$AA$6:$FA$100,92,0)</f>
        <v>#N/A</v>
      </c>
    </row>
    <row r="76" spans="1:17" ht="13.5" customHeight="1">
      <c r="A76" s="513">
        <v>33</v>
      </c>
      <c r="B76" s="499" t="e">
        <f>VLOOKUP(A76,počty!$AA$6:$FA$100,91,0)</f>
        <v>#N/A</v>
      </c>
      <c r="C76" s="121" t="e">
        <f>VLOOKUP(A76,počty!$AA$6:$FA$100,69,0)</f>
        <v>#N/A</v>
      </c>
      <c r="D76" s="80" t="e">
        <f>VLOOKUP(A76,počty!$AA$6:$FA$100,13,0)</f>
        <v>#N/A</v>
      </c>
      <c r="E76" s="81" t="e">
        <f>VLOOKUP(A76,počty!$AA$6:$FA$100,16,0)</f>
        <v>#N/A</v>
      </c>
      <c r="F76" s="124" t="e">
        <f>VLOOKUP(A76,počty!$AA$6:$FA$100,70,0)</f>
        <v>#N/A</v>
      </c>
      <c r="G76" s="83" t="e">
        <f>VLOOKUP(A76,počty!$AA$6:$FA$100,71,0)</f>
        <v>#N/A</v>
      </c>
      <c r="H76" s="84" t="e">
        <f>VLOOKUP(A76,počty!$AA$6:$FA$100,72,0)</f>
        <v>#N/A</v>
      </c>
      <c r="I76" s="84" t="e">
        <f>VLOOKUP(A76,počty!$AA$6:$FA$100,73,0)</f>
        <v>#N/A</v>
      </c>
      <c r="J76" s="84" t="e">
        <f>VLOOKUP(A76,počty!$AA$6:$FA$100,74,0)</f>
        <v>#N/A</v>
      </c>
      <c r="K76" s="85" t="e">
        <f>VLOOKUP(A76,počty!$AA$6:$FA$100,75,0)</f>
        <v>#N/A</v>
      </c>
      <c r="L76" s="82" t="e">
        <f>VLOOKUP(A76,počty!$AA$6:$FA$100,76,0)</f>
        <v>#N/A</v>
      </c>
      <c r="M76" s="82" t="e">
        <f>VLOOKUP(A76,počty!$AA$6:$FA$100,77,0)</f>
        <v>#N/A</v>
      </c>
      <c r="N76" s="82" t="e">
        <f>VLOOKUP(A76,počty!$AA$6:$FA$100,78,0)</f>
        <v>#N/A</v>
      </c>
      <c r="O76" s="92" t="e">
        <f>VLOOKUP(A76,počty!$AA$6:$FA$100,79,0)</f>
        <v>#N/A</v>
      </c>
      <c r="P76" s="497" t="e">
        <f>VLOOKUP(A76,počty!$AA$6:$FA$100,90,0)</f>
        <v>#N/A</v>
      </c>
      <c r="Q76" s="126" t="e">
        <f>VLOOKUP(A76,počty!$AA$6:$FA$100,93,0)</f>
        <v>#N/A</v>
      </c>
    </row>
    <row r="77" spans="1:17" ht="13.5" customHeight="1" thickBot="1">
      <c r="A77" s="514"/>
      <c r="B77" s="500"/>
      <c r="C77" s="122"/>
      <c r="D77" s="86" t="e">
        <f>VLOOKUP(A76,počty!$AA$6:$FA$100,14,0)</f>
        <v>#N/A</v>
      </c>
      <c r="E77" s="87" t="e">
        <f>VLOOKUP(A76,počty!$AA$6:$FA$100,15,0)</f>
        <v>#N/A</v>
      </c>
      <c r="F77" s="125" t="e">
        <f>VLOOKUP(A76,počty!$AA$6:$FA$100,80,0)</f>
        <v>#N/A</v>
      </c>
      <c r="G77" s="89" t="e">
        <f>VLOOKUP(A76,počty!$AA$6:$FA$100,81,0)</f>
        <v>#N/A</v>
      </c>
      <c r="H77" s="90" t="e">
        <f>VLOOKUP(A76,počty!$AA$6:$FA$100,82,0)</f>
        <v>#N/A</v>
      </c>
      <c r="I77" s="90" t="e">
        <f>VLOOKUP(A76,počty!$AA$6:$FA$100,83,0)</f>
        <v>#N/A</v>
      </c>
      <c r="J77" s="90" t="e">
        <f>VLOOKUP(A76,počty!$AA$6:$FA$100,84,0)</f>
        <v>#N/A</v>
      </c>
      <c r="K77" s="91" t="e">
        <f>VLOOKUP(A76,počty!$AA$6:$FA$100,85,0)</f>
        <v>#N/A</v>
      </c>
      <c r="L77" s="88" t="e">
        <f>VLOOKUP(A76,počty!$AA$6:$FA$100,86,0)</f>
        <v>#N/A</v>
      </c>
      <c r="M77" s="88" t="e">
        <f>VLOOKUP(A76,počty!$AA$6:$FA$100,87,0)</f>
        <v>#N/A</v>
      </c>
      <c r="N77" s="88" t="e">
        <f>VLOOKUP(A76,počty!$AA$6:$FA$100,88,0)</f>
        <v>#N/A</v>
      </c>
      <c r="O77" s="93" t="e">
        <f>VLOOKUP(A76,počty!$AA$6:$FA$100,89,0)</f>
        <v>#N/A</v>
      </c>
      <c r="P77" s="498"/>
      <c r="Q77" s="127" t="e">
        <f>VLOOKUP(A76,počty!$AA$6:$FA$100,92,0)</f>
        <v>#N/A</v>
      </c>
    </row>
    <row r="78" spans="1:17" ht="13.5" customHeight="1">
      <c r="A78" s="513">
        <v>34</v>
      </c>
      <c r="B78" s="499" t="e">
        <f>VLOOKUP(A78,počty!$AA$6:$FA$100,91,0)</f>
        <v>#N/A</v>
      </c>
      <c r="C78" s="121" t="e">
        <f>VLOOKUP(A78,počty!$AA$6:$FA$100,69,0)</f>
        <v>#N/A</v>
      </c>
      <c r="D78" s="80" t="e">
        <f>VLOOKUP(A78,počty!$AA$6:$FA$100,13,0)</f>
        <v>#N/A</v>
      </c>
      <c r="E78" s="81" t="e">
        <f>VLOOKUP(A78,počty!$AA$6:$FA$100,16,0)</f>
        <v>#N/A</v>
      </c>
      <c r="F78" s="124" t="e">
        <f>VLOOKUP(A78,počty!$AA$6:$FA$100,70,0)</f>
        <v>#N/A</v>
      </c>
      <c r="G78" s="83" t="e">
        <f>VLOOKUP(A78,počty!$AA$6:$FA$100,71,0)</f>
        <v>#N/A</v>
      </c>
      <c r="H78" s="84" t="e">
        <f>VLOOKUP(A78,počty!$AA$6:$FA$100,72,0)</f>
        <v>#N/A</v>
      </c>
      <c r="I78" s="84" t="e">
        <f>VLOOKUP(A78,počty!$AA$6:$FA$100,73,0)</f>
        <v>#N/A</v>
      </c>
      <c r="J78" s="84" t="e">
        <f>VLOOKUP(A78,počty!$AA$6:$FA$100,74,0)</f>
        <v>#N/A</v>
      </c>
      <c r="K78" s="85" t="e">
        <f>VLOOKUP(A78,počty!$AA$6:$FA$100,75,0)</f>
        <v>#N/A</v>
      </c>
      <c r="L78" s="82" t="e">
        <f>VLOOKUP(A78,počty!$AA$6:$FA$100,76,0)</f>
        <v>#N/A</v>
      </c>
      <c r="M78" s="82" t="e">
        <f>VLOOKUP(A78,počty!$AA$6:$FA$100,77,0)</f>
        <v>#N/A</v>
      </c>
      <c r="N78" s="82" t="e">
        <f>VLOOKUP(A78,počty!$AA$6:$FA$100,78,0)</f>
        <v>#N/A</v>
      </c>
      <c r="O78" s="92" t="e">
        <f>VLOOKUP(A78,počty!$AA$6:$FA$100,79,0)</f>
        <v>#N/A</v>
      </c>
      <c r="P78" s="497" t="e">
        <f>VLOOKUP(A78,počty!$AA$6:$FA$100,90,0)</f>
        <v>#N/A</v>
      </c>
      <c r="Q78" s="126" t="e">
        <f>VLOOKUP(A78,počty!$AA$6:$FA$100,93,0)</f>
        <v>#N/A</v>
      </c>
    </row>
    <row r="79" spans="1:17" ht="13.5" customHeight="1" thickBot="1">
      <c r="A79" s="514"/>
      <c r="B79" s="500"/>
      <c r="C79" s="122"/>
      <c r="D79" s="86" t="e">
        <f>VLOOKUP(A78,počty!$AA$6:$FA$100,14,0)</f>
        <v>#N/A</v>
      </c>
      <c r="E79" s="87" t="e">
        <f>VLOOKUP(A78,počty!$AA$6:$FA$100,15,0)</f>
        <v>#N/A</v>
      </c>
      <c r="F79" s="125" t="e">
        <f>VLOOKUP(A78,počty!$AA$6:$FA$100,80,0)</f>
        <v>#N/A</v>
      </c>
      <c r="G79" s="89" t="e">
        <f>VLOOKUP(A78,počty!$AA$6:$FA$100,81,0)</f>
        <v>#N/A</v>
      </c>
      <c r="H79" s="90" t="e">
        <f>VLOOKUP(A78,počty!$AA$6:$FA$100,82,0)</f>
        <v>#N/A</v>
      </c>
      <c r="I79" s="90" t="e">
        <f>VLOOKUP(A78,počty!$AA$6:$FA$100,83,0)</f>
        <v>#N/A</v>
      </c>
      <c r="J79" s="90" t="e">
        <f>VLOOKUP(A78,počty!$AA$6:$FA$100,84,0)</f>
        <v>#N/A</v>
      </c>
      <c r="K79" s="91" t="e">
        <f>VLOOKUP(A78,počty!$AA$6:$FA$100,85,0)</f>
        <v>#N/A</v>
      </c>
      <c r="L79" s="88" t="e">
        <f>VLOOKUP(A78,počty!$AA$6:$FA$100,86,0)</f>
        <v>#N/A</v>
      </c>
      <c r="M79" s="88" t="e">
        <f>VLOOKUP(A78,počty!$AA$6:$FA$100,87,0)</f>
        <v>#N/A</v>
      </c>
      <c r="N79" s="88" t="e">
        <f>VLOOKUP(A78,počty!$AA$6:$FA$100,88,0)</f>
        <v>#N/A</v>
      </c>
      <c r="O79" s="93" t="e">
        <f>VLOOKUP(A78,počty!$AA$6:$FA$100,89,0)</f>
        <v>#N/A</v>
      </c>
      <c r="P79" s="498"/>
      <c r="Q79" s="127" t="e">
        <f>VLOOKUP(A78,počty!$AA$6:$FA$100,92,0)</f>
        <v>#N/A</v>
      </c>
    </row>
    <row r="80" spans="1:17" ht="13.5" customHeight="1">
      <c r="A80" s="513">
        <v>35</v>
      </c>
      <c r="B80" s="499" t="e">
        <f>VLOOKUP(A80,počty!$AA$6:$FA$100,91,0)</f>
        <v>#N/A</v>
      </c>
      <c r="C80" s="121" t="e">
        <f>VLOOKUP(A80,počty!$AA$6:$FA$100,69,0)</f>
        <v>#N/A</v>
      </c>
      <c r="D80" s="80" t="e">
        <f>VLOOKUP(A80,počty!$AA$6:$FA$100,13,0)</f>
        <v>#N/A</v>
      </c>
      <c r="E80" s="81" t="e">
        <f>VLOOKUP(A80,počty!$AA$6:$FA$100,16,0)</f>
        <v>#N/A</v>
      </c>
      <c r="F80" s="124" t="e">
        <f>VLOOKUP(A80,počty!$AA$6:$FA$100,70,0)</f>
        <v>#N/A</v>
      </c>
      <c r="G80" s="83" t="e">
        <f>VLOOKUP(A80,počty!$AA$6:$FA$100,71,0)</f>
        <v>#N/A</v>
      </c>
      <c r="H80" s="84" t="e">
        <f>VLOOKUP(A80,počty!$AA$6:$FA$100,72,0)</f>
        <v>#N/A</v>
      </c>
      <c r="I80" s="84" t="e">
        <f>VLOOKUP(A80,počty!$AA$6:$FA$100,73,0)</f>
        <v>#N/A</v>
      </c>
      <c r="J80" s="84" t="e">
        <f>VLOOKUP(A80,počty!$AA$6:$FA$100,74,0)</f>
        <v>#N/A</v>
      </c>
      <c r="K80" s="85" t="e">
        <f>VLOOKUP(A80,počty!$AA$6:$FA$100,75,0)</f>
        <v>#N/A</v>
      </c>
      <c r="L80" s="82" t="e">
        <f>VLOOKUP(A80,počty!$AA$6:$FA$100,76,0)</f>
        <v>#N/A</v>
      </c>
      <c r="M80" s="82" t="e">
        <f>VLOOKUP(A80,počty!$AA$6:$FA$100,77,0)</f>
        <v>#N/A</v>
      </c>
      <c r="N80" s="82" t="e">
        <f>VLOOKUP(A80,počty!$AA$6:$FA$100,78,0)</f>
        <v>#N/A</v>
      </c>
      <c r="O80" s="92" t="e">
        <f>VLOOKUP(A80,počty!$AA$6:$FA$100,79,0)</f>
        <v>#N/A</v>
      </c>
      <c r="P80" s="497" t="e">
        <f>VLOOKUP(A80,počty!$AA$6:$FA$100,90,0)</f>
        <v>#N/A</v>
      </c>
      <c r="Q80" s="126" t="e">
        <f>VLOOKUP(A80,počty!$AA$6:$FA$100,93,0)</f>
        <v>#N/A</v>
      </c>
    </row>
    <row r="81" spans="1:17" ht="13.5" customHeight="1" thickBot="1">
      <c r="A81" s="514"/>
      <c r="B81" s="500"/>
      <c r="C81" s="122"/>
      <c r="D81" s="86" t="e">
        <f>VLOOKUP(A80,počty!$AA$6:$FA$100,14,0)</f>
        <v>#N/A</v>
      </c>
      <c r="E81" s="87" t="e">
        <f>VLOOKUP(A80,počty!$AA$6:$FA$100,15,0)</f>
        <v>#N/A</v>
      </c>
      <c r="F81" s="125" t="e">
        <f>VLOOKUP(A80,počty!$AA$6:$FA$100,80,0)</f>
        <v>#N/A</v>
      </c>
      <c r="G81" s="89" t="e">
        <f>VLOOKUP(A80,počty!$AA$6:$FA$100,81,0)</f>
        <v>#N/A</v>
      </c>
      <c r="H81" s="90" t="e">
        <f>VLOOKUP(A80,počty!$AA$6:$FA$100,82,0)</f>
        <v>#N/A</v>
      </c>
      <c r="I81" s="90" t="e">
        <f>VLOOKUP(A80,počty!$AA$6:$FA$100,83,0)</f>
        <v>#N/A</v>
      </c>
      <c r="J81" s="90" t="e">
        <f>VLOOKUP(A80,počty!$AA$6:$FA$100,84,0)</f>
        <v>#N/A</v>
      </c>
      <c r="K81" s="91" t="e">
        <f>VLOOKUP(A80,počty!$AA$6:$FA$100,85,0)</f>
        <v>#N/A</v>
      </c>
      <c r="L81" s="88" t="e">
        <f>VLOOKUP(A80,počty!$AA$6:$FA$100,86,0)</f>
        <v>#N/A</v>
      </c>
      <c r="M81" s="88" t="e">
        <f>VLOOKUP(A80,počty!$AA$6:$FA$100,87,0)</f>
        <v>#N/A</v>
      </c>
      <c r="N81" s="88" t="e">
        <f>VLOOKUP(A80,počty!$AA$6:$FA$100,88,0)</f>
        <v>#N/A</v>
      </c>
      <c r="O81" s="93" t="e">
        <f>VLOOKUP(A80,počty!$AA$6:$FA$100,89,0)</f>
        <v>#N/A</v>
      </c>
      <c r="P81" s="498"/>
      <c r="Q81" s="127" t="e">
        <f>VLOOKUP(A80,počty!$AA$6:$FA$100,92,0)</f>
        <v>#N/A</v>
      </c>
    </row>
    <row r="82" spans="1:17" ht="13.5" customHeight="1">
      <c r="A82" s="513">
        <v>36</v>
      </c>
      <c r="B82" s="499" t="e">
        <f>VLOOKUP(A82,počty!$AA$6:$FA$100,91,0)</f>
        <v>#N/A</v>
      </c>
      <c r="C82" s="121" t="e">
        <f>VLOOKUP(A82,počty!$AA$6:$FA$100,69,0)</f>
        <v>#N/A</v>
      </c>
      <c r="D82" s="80" t="e">
        <f>VLOOKUP(A82,počty!$AA$6:$FA$100,13,0)</f>
        <v>#N/A</v>
      </c>
      <c r="E82" s="81" t="e">
        <f>VLOOKUP(A82,počty!$AA$6:$FA$100,16,0)</f>
        <v>#N/A</v>
      </c>
      <c r="F82" s="124" t="e">
        <f>VLOOKUP(A82,počty!$AA$6:$FA$100,70,0)</f>
        <v>#N/A</v>
      </c>
      <c r="G82" s="83" t="e">
        <f>VLOOKUP(A82,počty!$AA$6:$FA$100,71,0)</f>
        <v>#N/A</v>
      </c>
      <c r="H82" s="84" t="e">
        <f>VLOOKUP(A82,počty!$AA$6:$FA$100,72,0)</f>
        <v>#N/A</v>
      </c>
      <c r="I82" s="84" t="e">
        <f>VLOOKUP(A82,počty!$AA$6:$FA$100,73,0)</f>
        <v>#N/A</v>
      </c>
      <c r="J82" s="84" t="e">
        <f>VLOOKUP(A82,počty!$AA$6:$FA$100,74,0)</f>
        <v>#N/A</v>
      </c>
      <c r="K82" s="85" t="e">
        <f>VLOOKUP(A82,počty!$AA$6:$FA$100,75,0)</f>
        <v>#N/A</v>
      </c>
      <c r="L82" s="82" t="e">
        <f>VLOOKUP(A82,počty!$AA$6:$FA$100,76,0)</f>
        <v>#N/A</v>
      </c>
      <c r="M82" s="82" t="e">
        <f>VLOOKUP(A82,počty!$AA$6:$FA$100,77,0)</f>
        <v>#N/A</v>
      </c>
      <c r="N82" s="82" t="e">
        <f>VLOOKUP(A82,počty!$AA$6:$FA$100,78,0)</f>
        <v>#N/A</v>
      </c>
      <c r="O82" s="92" t="e">
        <f>VLOOKUP(A82,počty!$AA$6:$FA$100,79,0)</f>
        <v>#N/A</v>
      </c>
      <c r="P82" s="497" t="e">
        <f>VLOOKUP(A82,počty!$AA$6:$FA$100,90,0)</f>
        <v>#N/A</v>
      </c>
      <c r="Q82" s="126" t="e">
        <f>VLOOKUP(A82,počty!$AA$6:$FA$100,93,0)</f>
        <v>#N/A</v>
      </c>
    </row>
    <row r="83" spans="1:17" ht="13.5" customHeight="1" thickBot="1">
      <c r="A83" s="514"/>
      <c r="B83" s="500"/>
      <c r="C83" s="122"/>
      <c r="D83" s="86" t="e">
        <f>VLOOKUP(A82,počty!$AA$6:$FA$100,14,0)</f>
        <v>#N/A</v>
      </c>
      <c r="E83" s="87" t="e">
        <f>VLOOKUP(A82,počty!$AA$6:$FA$100,15,0)</f>
        <v>#N/A</v>
      </c>
      <c r="F83" s="125" t="e">
        <f>VLOOKUP(A82,počty!$AA$6:$FA$100,80,0)</f>
        <v>#N/A</v>
      </c>
      <c r="G83" s="89" t="e">
        <f>VLOOKUP(A82,počty!$AA$6:$FA$100,81,0)</f>
        <v>#N/A</v>
      </c>
      <c r="H83" s="90" t="e">
        <f>VLOOKUP(A82,počty!$AA$6:$FA$100,82,0)</f>
        <v>#N/A</v>
      </c>
      <c r="I83" s="90" t="e">
        <f>VLOOKUP(A82,počty!$AA$6:$FA$100,83,0)</f>
        <v>#N/A</v>
      </c>
      <c r="J83" s="90" t="e">
        <f>VLOOKUP(A82,počty!$AA$6:$FA$100,84,0)</f>
        <v>#N/A</v>
      </c>
      <c r="K83" s="91" t="e">
        <f>VLOOKUP(A82,počty!$AA$6:$FA$100,85,0)</f>
        <v>#N/A</v>
      </c>
      <c r="L83" s="88" t="e">
        <f>VLOOKUP(A82,počty!$AA$6:$FA$100,86,0)</f>
        <v>#N/A</v>
      </c>
      <c r="M83" s="88" t="e">
        <f>VLOOKUP(A82,počty!$AA$6:$FA$100,87,0)</f>
        <v>#N/A</v>
      </c>
      <c r="N83" s="88" t="e">
        <f>VLOOKUP(A82,počty!$AA$6:$FA$100,88,0)</f>
        <v>#N/A</v>
      </c>
      <c r="O83" s="93" t="e">
        <f>VLOOKUP(A82,počty!$AA$6:$FA$100,89,0)</f>
        <v>#N/A</v>
      </c>
      <c r="P83" s="498"/>
      <c r="Q83" s="127" t="e">
        <f>VLOOKUP(A82,počty!$AA$6:$FA$100,92,0)</f>
        <v>#N/A</v>
      </c>
    </row>
    <row r="84" spans="1:17" ht="13.5" customHeight="1">
      <c r="A84" s="513">
        <v>37</v>
      </c>
      <c r="B84" s="499" t="e">
        <f>VLOOKUP(A84,počty!$AA$6:$FA$100,91,0)</f>
        <v>#N/A</v>
      </c>
      <c r="C84" s="121" t="e">
        <f>VLOOKUP(A84,počty!$AA$6:$FA$100,69,0)</f>
        <v>#N/A</v>
      </c>
      <c r="D84" s="80" t="e">
        <f>VLOOKUP(A84,počty!$AA$6:$FA$100,13,0)</f>
        <v>#N/A</v>
      </c>
      <c r="E84" s="81" t="e">
        <f>VLOOKUP(A84,počty!$AA$6:$FA$100,16,0)</f>
        <v>#N/A</v>
      </c>
      <c r="F84" s="124" t="e">
        <f>VLOOKUP(A84,počty!$AA$6:$FA$100,70,0)</f>
        <v>#N/A</v>
      </c>
      <c r="G84" s="83" t="e">
        <f>VLOOKUP(A84,počty!$AA$6:$FA$100,71,0)</f>
        <v>#N/A</v>
      </c>
      <c r="H84" s="84" t="e">
        <f>VLOOKUP(A84,počty!$AA$6:$FA$100,72,0)</f>
        <v>#N/A</v>
      </c>
      <c r="I84" s="84" t="e">
        <f>VLOOKUP(A84,počty!$AA$6:$FA$100,73,0)</f>
        <v>#N/A</v>
      </c>
      <c r="J84" s="84" t="e">
        <f>VLOOKUP(A84,počty!$AA$6:$FA$100,74,0)</f>
        <v>#N/A</v>
      </c>
      <c r="K84" s="85" t="e">
        <f>VLOOKUP(A84,počty!$AA$6:$FA$100,75,0)</f>
        <v>#N/A</v>
      </c>
      <c r="L84" s="82" t="e">
        <f>VLOOKUP(A84,počty!$AA$6:$FA$100,76,0)</f>
        <v>#N/A</v>
      </c>
      <c r="M84" s="82" t="e">
        <f>VLOOKUP(A84,počty!$AA$6:$FA$100,77,0)</f>
        <v>#N/A</v>
      </c>
      <c r="N84" s="82" t="e">
        <f>VLOOKUP(A84,počty!$AA$6:$FA$100,78,0)</f>
        <v>#N/A</v>
      </c>
      <c r="O84" s="92" t="e">
        <f>VLOOKUP(A84,počty!$AA$6:$FA$100,79,0)</f>
        <v>#N/A</v>
      </c>
      <c r="P84" s="497" t="e">
        <f>VLOOKUP(A84,počty!$AA$6:$FA$100,90,0)</f>
        <v>#N/A</v>
      </c>
      <c r="Q84" s="126" t="e">
        <f>VLOOKUP(A84,počty!$AA$6:$FA$100,93,0)</f>
        <v>#N/A</v>
      </c>
    </row>
    <row r="85" spans="1:17" ht="13.5" customHeight="1" thickBot="1">
      <c r="A85" s="514"/>
      <c r="B85" s="500"/>
      <c r="C85" s="122"/>
      <c r="D85" s="86" t="e">
        <f>VLOOKUP(A84,počty!$AA$6:$FA$100,14,0)</f>
        <v>#N/A</v>
      </c>
      <c r="E85" s="87" t="e">
        <f>VLOOKUP(A84,počty!$AA$6:$FA$100,15,0)</f>
        <v>#N/A</v>
      </c>
      <c r="F85" s="125" t="e">
        <f>VLOOKUP(A84,počty!$AA$6:$FA$100,80,0)</f>
        <v>#N/A</v>
      </c>
      <c r="G85" s="89" t="e">
        <f>VLOOKUP(A84,počty!$AA$6:$FA$100,81,0)</f>
        <v>#N/A</v>
      </c>
      <c r="H85" s="90" t="e">
        <f>VLOOKUP(A84,počty!$AA$6:$FA$100,82,0)</f>
        <v>#N/A</v>
      </c>
      <c r="I85" s="90" t="e">
        <f>VLOOKUP(A84,počty!$AA$6:$FA$100,83,0)</f>
        <v>#N/A</v>
      </c>
      <c r="J85" s="90" t="e">
        <f>VLOOKUP(A84,počty!$AA$6:$FA$100,84,0)</f>
        <v>#N/A</v>
      </c>
      <c r="K85" s="91" t="e">
        <f>VLOOKUP(A84,počty!$AA$6:$FA$100,85,0)</f>
        <v>#N/A</v>
      </c>
      <c r="L85" s="88" t="e">
        <f>VLOOKUP(A84,počty!$AA$6:$FA$100,86,0)</f>
        <v>#N/A</v>
      </c>
      <c r="M85" s="88" t="e">
        <f>VLOOKUP(A84,počty!$AA$6:$FA$100,87,0)</f>
        <v>#N/A</v>
      </c>
      <c r="N85" s="88" t="e">
        <f>VLOOKUP(A84,počty!$AA$6:$FA$100,88,0)</f>
        <v>#N/A</v>
      </c>
      <c r="O85" s="93" t="e">
        <f>VLOOKUP(A84,počty!$AA$6:$FA$100,89,0)</f>
        <v>#N/A</v>
      </c>
      <c r="P85" s="498"/>
      <c r="Q85" s="127" t="e">
        <f>VLOOKUP(A84,počty!$AA$6:$FA$100,92,0)</f>
        <v>#N/A</v>
      </c>
    </row>
    <row r="86" spans="1:17" ht="13.5" customHeight="1">
      <c r="A86" s="513">
        <v>38</v>
      </c>
      <c r="B86" s="499" t="e">
        <f>VLOOKUP(A86,počty!$AA$6:$FA$100,91,0)</f>
        <v>#N/A</v>
      </c>
      <c r="C86" s="121" t="e">
        <f>VLOOKUP(A86,počty!$AA$6:$FA$100,69,0)</f>
        <v>#N/A</v>
      </c>
      <c r="D86" s="80" t="e">
        <f>VLOOKUP(A86,počty!$AA$6:$FA$100,13,0)</f>
        <v>#N/A</v>
      </c>
      <c r="E86" s="81" t="e">
        <f>VLOOKUP(A86,počty!$AA$6:$FA$100,16,0)</f>
        <v>#N/A</v>
      </c>
      <c r="F86" s="124" t="e">
        <f>VLOOKUP(A86,počty!$AA$6:$FA$100,70,0)</f>
        <v>#N/A</v>
      </c>
      <c r="G86" s="83" t="e">
        <f>VLOOKUP(A86,počty!$AA$6:$FA$100,71,0)</f>
        <v>#N/A</v>
      </c>
      <c r="H86" s="84" t="e">
        <f>VLOOKUP(A86,počty!$AA$6:$FA$100,72,0)</f>
        <v>#N/A</v>
      </c>
      <c r="I86" s="84" t="e">
        <f>VLOOKUP(A86,počty!$AA$6:$FA$100,73,0)</f>
        <v>#N/A</v>
      </c>
      <c r="J86" s="84" t="e">
        <f>VLOOKUP(A86,počty!$AA$6:$FA$100,74,0)</f>
        <v>#N/A</v>
      </c>
      <c r="K86" s="85" t="e">
        <f>VLOOKUP(A86,počty!$AA$6:$FA$100,75,0)</f>
        <v>#N/A</v>
      </c>
      <c r="L86" s="82" t="e">
        <f>VLOOKUP(A86,počty!$AA$6:$FA$100,76,0)</f>
        <v>#N/A</v>
      </c>
      <c r="M86" s="82" t="e">
        <f>VLOOKUP(A86,počty!$AA$6:$FA$100,77,0)</f>
        <v>#N/A</v>
      </c>
      <c r="N86" s="82" t="e">
        <f>VLOOKUP(A86,počty!$AA$6:$FA$100,78,0)</f>
        <v>#N/A</v>
      </c>
      <c r="O86" s="92" t="e">
        <f>VLOOKUP(A86,počty!$AA$6:$FA$100,79,0)</f>
        <v>#N/A</v>
      </c>
      <c r="P86" s="497" t="e">
        <f>VLOOKUP(A86,počty!$AA$6:$FA$100,90,0)</f>
        <v>#N/A</v>
      </c>
      <c r="Q86" s="126" t="e">
        <f>VLOOKUP(A86,počty!$AA$6:$FA$100,93,0)</f>
        <v>#N/A</v>
      </c>
    </row>
    <row r="87" spans="1:17" ht="13.5" customHeight="1" thickBot="1">
      <c r="A87" s="514"/>
      <c r="B87" s="500"/>
      <c r="C87" s="122"/>
      <c r="D87" s="86" t="e">
        <f>VLOOKUP(A86,počty!$AA$6:$FA$100,14,0)</f>
        <v>#N/A</v>
      </c>
      <c r="E87" s="87" t="e">
        <f>VLOOKUP(A86,počty!$AA$6:$FA$100,15,0)</f>
        <v>#N/A</v>
      </c>
      <c r="F87" s="125" t="e">
        <f>VLOOKUP(A86,počty!$AA$6:$FA$100,80,0)</f>
        <v>#N/A</v>
      </c>
      <c r="G87" s="89" t="e">
        <f>VLOOKUP(A86,počty!$AA$6:$FA$100,81,0)</f>
        <v>#N/A</v>
      </c>
      <c r="H87" s="90" t="e">
        <f>VLOOKUP(A86,počty!$AA$6:$FA$100,82,0)</f>
        <v>#N/A</v>
      </c>
      <c r="I87" s="90" t="e">
        <f>VLOOKUP(A86,počty!$AA$6:$FA$100,83,0)</f>
        <v>#N/A</v>
      </c>
      <c r="J87" s="90" t="e">
        <f>VLOOKUP(A86,počty!$AA$6:$FA$100,84,0)</f>
        <v>#N/A</v>
      </c>
      <c r="K87" s="91" t="e">
        <f>VLOOKUP(A86,počty!$AA$6:$FA$100,85,0)</f>
        <v>#N/A</v>
      </c>
      <c r="L87" s="88" t="e">
        <f>VLOOKUP(A86,počty!$AA$6:$FA$100,86,0)</f>
        <v>#N/A</v>
      </c>
      <c r="M87" s="88" t="e">
        <f>VLOOKUP(A86,počty!$AA$6:$FA$100,87,0)</f>
        <v>#N/A</v>
      </c>
      <c r="N87" s="88" t="e">
        <f>VLOOKUP(A86,počty!$AA$6:$FA$100,88,0)</f>
        <v>#N/A</v>
      </c>
      <c r="O87" s="93" t="e">
        <f>VLOOKUP(A86,počty!$AA$6:$FA$100,89,0)</f>
        <v>#N/A</v>
      </c>
      <c r="P87" s="498"/>
      <c r="Q87" s="127" t="e">
        <f>VLOOKUP(A86,počty!$AA$6:$FA$100,92,0)</f>
        <v>#N/A</v>
      </c>
    </row>
    <row r="88" spans="1:17" ht="13.5" customHeight="1">
      <c r="A88" s="513">
        <v>39</v>
      </c>
      <c r="B88" s="499" t="e">
        <f>VLOOKUP(A88,počty!$AA$6:$FA$100,91,0)</f>
        <v>#N/A</v>
      </c>
      <c r="C88" s="121" t="e">
        <f>VLOOKUP(A88,počty!$AA$6:$FA$100,69,0)</f>
        <v>#N/A</v>
      </c>
      <c r="D88" s="80" t="e">
        <f>VLOOKUP(A88,počty!$AA$6:$FA$100,13,0)</f>
        <v>#N/A</v>
      </c>
      <c r="E88" s="81" t="e">
        <f>VLOOKUP(A88,počty!$AA$6:$FA$100,16,0)</f>
        <v>#N/A</v>
      </c>
      <c r="F88" s="124" t="e">
        <f>VLOOKUP(A88,počty!$AA$6:$FA$100,70,0)</f>
        <v>#N/A</v>
      </c>
      <c r="G88" s="83" t="e">
        <f>VLOOKUP(A88,počty!$AA$6:$FA$100,71,0)</f>
        <v>#N/A</v>
      </c>
      <c r="H88" s="84" t="e">
        <f>VLOOKUP(A88,počty!$AA$6:$FA$100,72,0)</f>
        <v>#N/A</v>
      </c>
      <c r="I88" s="84" t="e">
        <f>VLOOKUP(A88,počty!$AA$6:$FA$100,73,0)</f>
        <v>#N/A</v>
      </c>
      <c r="J88" s="84" t="e">
        <f>VLOOKUP(A88,počty!$AA$6:$FA$100,74,0)</f>
        <v>#N/A</v>
      </c>
      <c r="K88" s="85" t="e">
        <f>VLOOKUP(A88,počty!$AA$6:$FA$100,75,0)</f>
        <v>#N/A</v>
      </c>
      <c r="L88" s="82" t="e">
        <f>VLOOKUP(A88,počty!$AA$6:$FA$100,76,0)</f>
        <v>#N/A</v>
      </c>
      <c r="M88" s="82" t="e">
        <f>VLOOKUP(A88,počty!$AA$6:$FA$100,77,0)</f>
        <v>#N/A</v>
      </c>
      <c r="N88" s="82" t="e">
        <f>VLOOKUP(A88,počty!$AA$6:$FA$100,78,0)</f>
        <v>#N/A</v>
      </c>
      <c r="O88" s="92" t="e">
        <f>VLOOKUP(A88,počty!$AA$6:$FA$100,79,0)</f>
        <v>#N/A</v>
      </c>
      <c r="P88" s="497" t="e">
        <f>VLOOKUP(A88,počty!$AA$6:$FA$100,90,0)</f>
        <v>#N/A</v>
      </c>
      <c r="Q88" s="126" t="e">
        <f>VLOOKUP(A88,počty!$AA$6:$FA$100,93,0)</f>
        <v>#N/A</v>
      </c>
    </row>
    <row r="89" spans="1:17" ht="13.5" customHeight="1" thickBot="1">
      <c r="A89" s="514"/>
      <c r="B89" s="500"/>
      <c r="C89" s="122"/>
      <c r="D89" s="86" t="e">
        <f>VLOOKUP(A88,počty!$AA$6:$FA$100,14,0)</f>
        <v>#N/A</v>
      </c>
      <c r="E89" s="87" t="e">
        <f>VLOOKUP(A88,počty!$AA$6:$FA$100,15,0)</f>
        <v>#N/A</v>
      </c>
      <c r="F89" s="125" t="e">
        <f>VLOOKUP(A88,počty!$AA$6:$FA$100,80,0)</f>
        <v>#N/A</v>
      </c>
      <c r="G89" s="89" t="e">
        <f>VLOOKUP(A88,počty!$AA$6:$FA$100,81,0)</f>
        <v>#N/A</v>
      </c>
      <c r="H89" s="90" t="e">
        <f>VLOOKUP(A88,počty!$AA$6:$FA$100,82,0)</f>
        <v>#N/A</v>
      </c>
      <c r="I89" s="90" t="e">
        <f>VLOOKUP(A88,počty!$AA$6:$FA$100,83,0)</f>
        <v>#N/A</v>
      </c>
      <c r="J89" s="90" t="e">
        <f>VLOOKUP(A88,počty!$AA$6:$FA$100,84,0)</f>
        <v>#N/A</v>
      </c>
      <c r="K89" s="91" t="e">
        <f>VLOOKUP(A88,počty!$AA$6:$FA$100,85,0)</f>
        <v>#N/A</v>
      </c>
      <c r="L89" s="88" t="e">
        <f>VLOOKUP(A88,počty!$AA$6:$FA$100,86,0)</f>
        <v>#N/A</v>
      </c>
      <c r="M89" s="88" t="e">
        <f>VLOOKUP(A88,počty!$AA$6:$FA$100,87,0)</f>
        <v>#N/A</v>
      </c>
      <c r="N89" s="88" t="e">
        <f>VLOOKUP(A88,počty!$AA$6:$FA$100,88,0)</f>
        <v>#N/A</v>
      </c>
      <c r="O89" s="93" t="e">
        <f>VLOOKUP(A88,počty!$AA$6:$FA$100,89,0)</f>
        <v>#N/A</v>
      </c>
      <c r="P89" s="498"/>
      <c r="Q89" s="127" t="e">
        <f>VLOOKUP(A88,počty!$AA$6:$FA$100,92,0)</f>
        <v>#N/A</v>
      </c>
    </row>
    <row r="90" spans="1:17" ht="13.5" customHeight="1">
      <c r="A90" s="513">
        <v>40</v>
      </c>
      <c r="B90" s="499" t="e">
        <f>VLOOKUP(A90,počty!$AA$6:$FA$100,91,0)</f>
        <v>#N/A</v>
      </c>
      <c r="C90" s="121" t="e">
        <f>VLOOKUP(A90,počty!$AA$6:$FA$100,69,0)</f>
        <v>#N/A</v>
      </c>
      <c r="D90" s="80" t="e">
        <f>VLOOKUP(A90,počty!$AA$6:$FA$100,13,0)</f>
        <v>#N/A</v>
      </c>
      <c r="E90" s="81" t="e">
        <f>VLOOKUP(A90,počty!$AA$6:$FA$100,16,0)</f>
        <v>#N/A</v>
      </c>
      <c r="F90" s="124" t="e">
        <f>VLOOKUP(A90,počty!$AA$6:$FA$100,70,0)</f>
        <v>#N/A</v>
      </c>
      <c r="G90" s="83" t="e">
        <f>VLOOKUP(A90,počty!$AA$6:$FA$100,71,0)</f>
        <v>#N/A</v>
      </c>
      <c r="H90" s="84" t="e">
        <f>VLOOKUP(A90,počty!$AA$6:$FA$100,72,0)</f>
        <v>#N/A</v>
      </c>
      <c r="I90" s="84" t="e">
        <f>VLOOKUP(A90,počty!$AA$6:$FA$100,73,0)</f>
        <v>#N/A</v>
      </c>
      <c r="J90" s="84" t="e">
        <f>VLOOKUP(A90,počty!$AA$6:$FA$100,74,0)</f>
        <v>#N/A</v>
      </c>
      <c r="K90" s="85" t="e">
        <f>VLOOKUP(A90,počty!$AA$6:$FA$100,75,0)</f>
        <v>#N/A</v>
      </c>
      <c r="L90" s="82" t="e">
        <f>VLOOKUP(A90,počty!$AA$6:$FA$100,76,0)</f>
        <v>#N/A</v>
      </c>
      <c r="M90" s="82" t="e">
        <f>VLOOKUP(A90,počty!$AA$6:$FA$100,77,0)</f>
        <v>#N/A</v>
      </c>
      <c r="N90" s="82" t="e">
        <f>VLOOKUP(A90,počty!$AA$6:$FA$100,78,0)</f>
        <v>#N/A</v>
      </c>
      <c r="O90" s="92" t="e">
        <f>VLOOKUP(A90,počty!$AA$6:$FA$100,79,0)</f>
        <v>#N/A</v>
      </c>
      <c r="P90" s="497" t="e">
        <f>VLOOKUP(A90,počty!$AA$6:$FA$100,90,0)</f>
        <v>#N/A</v>
      </c>
      <c r="Q90" s="126" t="e">
        <f>VLOOKUP(A90,počty!$AA$6:$FA$100,93,0)</f>
        <v>#N/A</v>
      </c>
    </row>
    <row r="91" spans="1:17" ht="13.5" customHeight="1" thickBot="1">
      <c r="A91" s="514"/>
      <c r="B91" s="500"/>
      <c r="C91" s="122"/>
      <c r="D91" s="86" t="e">
        <f>VLOOKUP(A90,počty!$AA$6:$FA$100,14,0)</f>
        <v>#N/A</v>
      </c>
      <c r="E91" s="87" t="e">
        <f>VLOOKUP(A90,počty!$AA$6:$FA$100,15,0)</f>
        <v>#N/A</v>
      </c>
      <c r="F91" s="125" t="e">
        <f>VLOOKUP(A90,počty!$AA$6:$FA$100,80,0)</f>
        <v>#N/A</v>
      </c>
      <c r="G91" s="89" t="e">
        <f>VLOOKUP(A90,počty!$AA$6:$FA$100,81,0)</f>
        <v>#N/A</v>
      </c>
      <c r="H91" s="90" t="e">
        <f>VLOOKUP(A90,počty!$AA$6:$FA$100,82,0)</f>
        <v>#N/A</v>
      </c>
      <c r="I91" s="90" t="e">
        <f>VLOOKUP(A90,počty!$AA$6:$FA$100,83,0)</f>
        <v>#N/A</v>
      </c>
      <c r="J91" s="90" t="e">
        <f>VLOOKUP(A90,počty!$AA$6:$FA$100,84,0)</f>
        <v>#N/A</v>
      </c>
      <c r="K91" s="91" t="e">
        <f>VLOOKUP(A90,počty!$AA$6:$FA$100,85,0)</f>
        <v>#N/A</v>
      </c>
      <c r="L91" s="88" t="e">
        <f>VLOOKUP(A90,počty!$AA$6:$FA$100,86,0)</f>
        <v>#N/A</v>
      </c>
      <c r="M91" s="88" t="e">
        <f>VLOOKUP(A90,počty!$AA$6:$FA$100,87,0)</f>
        <v>#N/A</v>
      </c>
      <c r="N91" s="88" t="e">
        <f>VLOOKUP(A90,počty!$AA$6:$FA$100,88,0)</f>
        <v>#N/A</v>
      </c>
      <c r="O91" s="93" t="e">
        <f>VLOOKUP(A90,počty!$AA$6:$FA$100,89,0)</f>
        <v>#N/A</v>
      </c>
      <c r="P91" s="498"/>
      <c r="Q91" s="127" t="e">
        <f>VLOOKUP(A90,počty!$AA$6:$FA$100,92,0)</f>
        <v>#N/A</v>
      </c>
    </row>
    <row r="92" spans="1:17" ht="13.5" customHeight="1">
      <c r="A92" s="513">
        <v>41</v>
      </c>
      <c r="B92" s="499" t="e">
        <f>VLOOKUP(A92,počty!$AA$6:$FA$100,91,0)</f>
        <v>#N/A</v>
      </c>
      <c r="C92" s="121" t="e">
        <f>VLOOKUP(A92,počty!$AA$6:$FA$100,69,0)</f>
        <v>#N/A</v>
      </c>
      <c r="D92" s="80" t="e">
        <f>VLOOKUP(A92,počty!$AA$6:$FA$100,13,0)</f>
        <v>#N/A</v>
      </c>
      <c r="E92" s="81" t="e">
        <f>VLOOKUP(A92,počty!$AA$6:$FA$100,16,0)</f>
        <v>#N/A</v>
      </c>
      <c r="F92" s="124" t="e">
        <f>VLOOKUP(A92,počty!$AA$6:$FA$100,70,0)</f>
        <v>#N/A</v>
      </c>
      <c r="G92" s="83" t="e">
        <f>VLOOKUP(A92,počty!$AA$6:$FA$100,71,0)</f>
        <v>#N/A</v>
      </c>
      <c r="H92" s="84" t="e">
        <f>VLOOKUP(A92,počty!$AA$6:$FA$100,72,0)</f>
        <v>#N/A</v>
      </c>
      <c r="I92" s="84" t="e">
        <f>VLOOKUP(A92,počty!$AA$6:$FA$100,73,0)</f>
        <v>#N/A</v>
      </c>
      <c r="J92" s="84" t="e">
        <f>VLOOKUP(A92,počty!$AA$6:$FA$100,74,0)</f>
        <v>#N/A</v>
      </c>
      <c r="K92" s="85" t="e">
        <f>VLOOKUP(A92,počty!$AA$6:$FA$100,75,0)</f>
        <v>#N/A</v>
      </c>
      <c r="L92" s="82" t="e">
        <f>VLOOKUP(A92,počty!$AA$6:$FA$100,76,0)</f>
        <v>#N/A</v>
      </c>
      <c r="M92" s="82" t="e">
        <f>VLOOKUP(A92,počty!$AA$6:$FA$100,77,0)</f>
        <v>#N/A</v>
      </c>
      <c r="N92" s="82" t="e">
        <f>VLOOKUP(A92,počty!$AA$6:$FA$100,78,0)</f>
        <v>#N/A</v>
      </c>
      <c r="O92" s="92" t="e">
        <f>VLOOKUP(A92,počty!$AA$6:$FA$100,79,0)</f>
        <v>#N/A</v>
      </c>
      <c r="P92" s="497" t="e">
        <f>VLOOKUP(A92,počty!$AA$6:$FA$100,90,0)</f>
        <v>#N/A</v>
      </c>
      <c r="Q92" s="126" t="e">
        <f>VLOOKUP(A92,počty!$AA$6:$FA$100,93,0)</f>
        <v>#N/A</v>
      </c>
    </row>
    <row r="93" spans="1:17" ht="13.5" customHeight="1" thickBot="1">
      <c r="A93" s="514"/>
      <c r="B93" s="500"/>
      <c r="C93" s="122"/>
      <c r="D93" s="86" t="e">
        <f>VLOOKUP(A92,počty!$AA$6:$FA$100,14,0)</f>
        <v>#N/A</v>
      </c>
      <c r="E93" s="87" t="e">
        <f>VLOOKUP(A92,počty!$AA$6:$FA$100,15,0)</f>
        <v>#N/A</v>
      </c>
      <c r="F93" s="125" t="e">
        <f>VLOOKUP(A92,počty!$AA$6:$FA$100,80,0)</f>
        <v>#N/A</v>
      </c>
      <c r="G93" s="89" t="e">
        <f>VLOOKUP(A92,počty!$AA$6:$FA$100,81,0)</f>
        <v>#N/A</v>
      </c>
      <c r="H93" s="90" t="e">
        <f>VLOOKUP(A92,počty!$AA$6:$FA$100,82,0)</f>
        <v>#N/A</v>
      </c>
      <c r="I93" s="90" t="e">
        <f>VLOOKUP(A92,počty!$AA$6:$FA$100,83,0)</f>
        <v>#N/A</v>
      </c>
      <c r="J93" s="90" t="e">
        <f>VLOOKUP(A92,počty!$AA$6:$FA$100,84,0)</f>
        <v>#N/A</v>
      </c>
      <c r="K93" s="91" t="e">
        <f>VLOOKUP(A92,počty!$AA$6:$FA$100,85,0)</f>
        <v>#N/A</v>
      </c>
      <c r="L93" s="88" t="e">
        <f>VLOOKUP(A92,počty!$AA$6:$FA$100,86,0)</f>
        <v>#N/A</v>
      </c>
      <c r="M93" s="88" t="e">
        <f>VLOOKUP(A92,počty!$AA$6:$FA$100,87,0)</f>
        <v>#N/A</v>
      </c>
      <c r="N93" s="88" t="e">
        <f>VLOOKUP(A92,počty!$AA$6:$FA$100,88,0)</f>
        <v>#N/A</v>
      </c>
      <c r="O93" s="93" t="e">
        <f>VLOOKUP(A92,počty!$AA$6:$FA$100,89,0)</f>
        <v>#N/A</v>
      </c>
      <c r="P93" s="498"/>
      <c r="Q93" s="127" t="e">
        <f>VLOOKUP(A92,počty!$AA$6:$FA$100,92,0)</f>
        <v>#N/A</v>
      </c>
    </row>
    <row r="94" spans="1:17" ht="13.5" customHeight="1">
      <c r="A94" s="513">
        <v>42</v>
      </c>
      <c r="B94" s="499" t="e">
        <f>VLOOKUP(A94,počty!$AA$6:$FA$100,91,0)</f>
        <v>#N/A</v>
      </c>
      <c r="C94" s="121" t="e">
        <f>VLOOKUP(A94,počty!$AA$6:$FA$100,69,0)</f>
        <v>#N/A</v>
      </c>
      <c r="D94" s="80" t="e">
        <f>VLOOKUP(A94,počty!$AA$6:$FA$100,13,0)</f>
        <v>#N/A</v>
      </c>
      <c r="E94" s="81" t="e">
        <f>VLOOKUP(A94,počty!$AA$6:$FA$100,16,0)</f>
        <v>#N/A</v>
      </c>
      <c r="F94" s="124" t="e">
        <f>VLOOKUP(A94,počty!$AA$6:$FA$100,70,0)</f>
        <v>#N/A</v>
      </c>
      <c r="G94" s="83" t="e">
        <f>VLOOKUP(A94,počty!$AA$6:$FA$100,71,0)</f>
        <v>#N/A</v>
      </c>
      <c r="H94" s="84" t="e">
        <f>VLOOKUP(A94,počty!$AA$6:$FA$100,72,0)</f>
        <v>#N/A</v>
      </c>
      <c r="I94" s="84" t="e">
        <f>VLOOKUP(A94,počty!$AA$6:$FA$100,73,0)</f>
        <v>#N/A</v>
      </c>
      <c r="J94" s="84" t="e">
        <f>VLOOKUP(A94,počty!$AA$6:$FA$100,74,0)</f>
        <v>#N/A</v>
      </c>
      <c r="K94" s="85" t="e">
        <f>VLOOKUP(A94,počty!$AA$6:$FA$100,75,0)</f>
        <v>#N/A</v>
      </c>
      <c r="L94" s="82" t="e">
        <f>VLOOKUP(A94,počty!$AA$6:$FA$100,76,0)</f>
        <v>#N/A</v>
      </c>
      <c r="M94" s="82" t="e">
        <f>VLOOKUP(A94,počty!$AA$6:$FA$100,77,0)</f>
        <v>#N/A</v>
      </c>
      <c r="N94" s="82" t="e">
        <f>VLOOKUP(A94,počty!$AA$6:$FA$100,78,0)</f>
        <v>#N/A</v>
      </c>
      <c r="O94" s="92" t="e">
        <f>VLOOKUP(A94,počty!$AA$6:$FA$100,79,0)</f>
        <v>#N/A</v>
      </c>
      <c r="P94" s="497" t="e">
        <f>VLOOKUP(A94,počty!$AA$6:$FA$100,90,0)</f>
        <v>#N/A</v>
      </c>
      <c r="Q94" s="126" t="e">
        <f>VLOOKUP(A94,počty!$AA$6:$FA$100,93,0)</f>
        <v>#N/A</v>
      </c>
    </row>
    <row r="95" spans="1:17" ht="13.5" customHeight="1" thickBot="1">
      <c r="A95" s="514"/>
      <c r="B95" s="500"/>
      <c r="C95" s="122"/>
      <c r="D95" s="86" t="e">
        <f>VLOOKUP(A94,počty!$AA$6:$FA$100,14,0)</f>
        <v>#N/A</v>
      </c>
      <c r="E95" s="87" t="e">
        <f>VLOOKUP(A94,počty!$AA$6:$FA$100,15,0)</f>
        <v>#N/A</v>
      </c>
      <c r="F95" s="125" t="e">
        <f>VLOOKUP(A94,počty!$AA$6:$FA$100,80,0)</f>
        <v>#N/A</v>
      </c>
      <c r="G95" s="89" t="e">
        <f>VLOOKUP(A94,počty!$AA$6:$FA$100,81,0)</f>
        <v>#N/A</v>
      </c>
      <c r="H95" s="90" t="e">
        <f>VLOOKUP(A94,počty!$AA$6:$FA$100,82,0)</f>
        <v>#N/A</v>
      </c>
      <c r="I95" s="90" t="e">
        <f>VLOOKUP(A94,počty!$AA$6:$FA$100,83,0)</f>
        <v>#N/A</v>
      </c>
      <c r="J95" s="90" t="e">
        <f>VLOOKUP(A94,počty!$AA$6:$FA$100,84,0)</f>
        <v>#N/A</v>
      </c>
      <c r="K95" s="91" t="e">
        <f>VLOOKUP(A94,počty!$AA$6:$FA$100,85,0)</f>
        <v>#N/A</v>
      </c>
      <c r="L95" s="88" t="e">
        <f>VLOOKUP(A94,počty!$AA$6:$FA$100,86,0)</f>
        <v>#N/A</v>
      </c>
      <c r="M95" s="88" t="e">
        <f>VLOOKUP(A94,počty!$AA$6:$FA$100,87,0)</f>
        <v>#N/A</v>
      </c>
      <c r="N95" s="88" t="e">
        <f>VLOOKUP(A94,počty!$AA$6:$FA$100,88,0)</f>
        <v>#N/A</v>
      </c>
      <c r="O95" s="93" t="e">
        <f>VLOOKUP(A94,počty!$AA$6:$FA$100,89,0)</f>
        <v>#N/A</v>
      </c>
      <c r="P95" s="498"/>
      <c r="Q95" s="127" t="e">
        <f>VLOOKUP(A94,počty!$AA$6:$FA$100,92,0)</f>
        <v>#N/A</v>
      </c>
    </row>
    <row r="96" spans="1:17" ht="13.5" customHeight="1">
      <c r="A96" s="513">
        <v>43</v>
      </c>
      <c r="B96" s="499" t="e">
        <f>VLOOKUP(A96,počty!$AA$6:$FA$100,91,0)</f>
        <v>#N/A</v>
      </c>
      <c r="C96" s="121" t="e">
        <f>VLOOKUP(A96,počty!$AA$6:$FA$100,69,0)</f>
        <v>#N/A</v>
      </c>
      <c r="D96" s="80" t="e">
        <f>VLOOKUP(A96,počty!$AA$6:$FA$100,13,0)</f>
        <v>#N/A</v>
      </c>
      <c r="E96" s="81" t="e">
        <f>VLOOKUP(A96,počty!$AA$6:$FA$100,16,0)</f>
        <v>#N/A</v>
      </c>
      <c r="F96" s="124" t="e">
        <f>VLOOKUP(A96,počty!$AA$6:$FA$100,70,0)</f>
        <v>#N/A</v>
      </c>
      <c r="G96" s="83" t="e">
        <f>VLOOKUP(A96,počty!$AA$6:$FA$100,71,0)</f>
        <v>#N/A</v>
      </c>
      <c r="H96" s="84" t="e">
        <f>VLOOKUP(A96,počty!$AA$6:$FA$100,72,0)</f>
        <v>#N/A</v>
      </c>
      <c r="I96" s="84" t="e">
        <f>VLOOKUP(A96,počty!$AA$6:$FA$100,73,0)</f>
        <v>#N/A</v>
      </c>
      <c r="J96" s="84" t="e">
        <f>VLOOKUP(A96,počty!$AA$6:$FA$100,74,0)</f>
        <v>#N/A</v>
      </c>
      <c r="K96" s="85" t="e">
        <f>VLOOKUP(A96,počty!$AA$6:$FA$100,75,0)</f>
        <v>#N/A</v>
      </c>
      <c r="L96" s="82" t="e">
        <f>VLOOKUP(A96,počty!$AA$6:$FA$100,76,0)</f>
        <v>#N/A</v>
      </c>
      <c r="M96" s="82" t="e">
        <f>VLOOKUP(A96,počty!$AA$6:$FA$100,77,0)</f>
        <v>#N/A</v>
      </c>
      <c r="N96" s="82" t="e">
        <f>VLOOKUP(A96,počty!$AA$6:$FA$100,78,0)</f>
        <v>#N/A</v>
      </c>
      <c r="O96" s="92" t="e">
        <f>VLOOKUP(A96,počty!$AA$6:$FA$100,79,0)</f>
        <v>#N/A</v>
      </c>
      <c r="P96" s="497" t="e">
        <f>VLOOKUP(A96,počty!$AA$6:$FA$100,90,0)</f>
        <v>#N/A</v>
      </c>
      <c r="Q96" s="126" t="e">
        <f>VLOOKUP(A96,počty!$AA$6:$FA$100,93,0)</f>
        <v>#N/A</v>
      </c>
    </row>
    <row r="97" spans="1:17" ht="13.5" customHeight="1" thickBot="1">
      <c r="A97" s="514"/>
      <c r="B97" s="500"/>
      <c r="C97" s="122"/>
      <c r="D97" s="86" t="e">
        <f>VLOOKUP(A96,počty!$AA$6:$FA$100,14,0)</f>
        <v>#N/A</v>
      </c>
      <c r="E97" s="87" t="e">
        <f>VLOOKUP(A96,počty!$AA$6:$FA$100,15,0)</f>
        <v>#N/A</v>
      </c>
      <c r="F97" s="125" t="e">
        <f>VLOOKUP(A96,počty!$AA$6:$FA$100,80,0)</f>
        <v>#N/A</v>
      </c>
      <c r="G97" s="89" t="e">
        <f>VLOOKUP(A96,počty!$AA$6:$FA$100,81,0)</f>
        <v>#N/A</v>
      </c>
      <c r="H97" s="90" t="e">
        <f>VLOOKUP(A96,počty!$AA$6:$FA$100,82,0)</f>
        <v>#N/A</v>
      </c>
      <c r="I97" s="90" t="e">
        <f>VLOOKUP(A96,počty!$AA$6:$FA$100,83,0)</f>
        <v>#N/A</v>
      </c>
      <c r="J97" s="90" t="e">
        <f>VLOOKUP(A96,počty!$AA$6:$FA$100,84,0)</f>
        <v>#N/A</v>
      </c>
      <c r="K97" s="91" t="e">
        <f>VLOOKUP(A96,počty!$AA$6:$FA$100,85,0)</f>
        <v>#N/A</v>
      </c>
      <c r="L97" s="88" t="e">
        <f>VLOOKUP(A96,počty!$AA$6:$FA$100,86,0)</f>
        <v>#N/A</v>
      </c>
      <c r="M97" s="88" t="e">
        <f>VLOOKUP(A96,počty!$AA$6:$FA$100,87,0)</f>
        <v>#N/A</v>
      </c>
      <c r="N97" s="88" t="e">
        <f>VLOOKUP(A96,počty!$AA$6:$FA$100,88,0)</f>
        <v>#N/A</v>
      </c>
      <c r="O97" s="93" t="e">
        <f>VLOOKUP(A96,počty!$AA$6:$FA$100,89,0)</f>
        <v>#N/A</v>
      </c>
      <c r="P97" s="498"/>
      <c r="Q97" s="127" t="e">
        <f>VLOOKUP(A96,počty!$AA$6:$FA$100,92,0)</f>
        <v>#N/A</v>
      </c>
    </row>
    <row r="98" spans="1:17" ht="13.5" customHeight="1">
      <c r="A98" s="513">
        <v>44</v>
      </c>
      <c r="B98" s="499" t="e">
        <f>VLOOKUP(A98,počty!$AA$6:$FA$100,91,0)</f>
        <v>#N/A</v>
      </c>
      <c r="C98" s="121" t="e">
        <f>VLOOKUP(A98,počty!$AA$6:$FA$100,69,0)</f>
        <v>#N/A</v>
      </c>
      <c r="D98" s="80" t="e">
        <f>VLOOKUP(A98,počty!$AA$6:$FA$100,13,0)</f>
        <v>#N/A</v>
      </c>
      <c r="E98" s="81" t="e">
        <f>VLOOKUP(A98,počty!$AA$6:$FA$100,16,0)</f>
        <v>#N/A</v>
      </c>
      <c r="F98" s="124" t="e">
        <f>VLOOKUP(A98,počty!$AA$6:$FA$100,70,0)</f>
        <v>#N/A</v>
      </c>
      <c r="G98" s="83" t="e">
        <f>VLOOKUP(A98,počty!$AA$6:$FA$100,71,0)</f>
        <v>#N/A</v>
      </c>
      <c r="H98" s="84" t="e">
        <f>VLOOKUP(A98,počty!$AA$6:$FA$100,72,0)</f>
        <v>#N/A</v>
      </c>
      <c r="I98" s="84" t="e">
        <f>VLOOKUP(A98,počty!$AA$6:$FA$100,73,0)</f>
        <v>#N/A</v>
      </c>
      <c r="J98" s="84" t="e">
        <f>VLOOKUP(A98,počty!$AA$6:$FA$100,74,0)</f>
        <v>#N/A</v>
      </c>
      <c r="K98" s="85" t="e">
        <f>VLOOKUP(A98,počty!$AA$6:$FA$100,75,0)</f>
        <v>#N/A</v>
      </c>
      <c r="L98" s="82" t="e">
        <f>VLOOKUP(A98,počty!$AA$6:$FA$100,76,0)</f>
        <v>#N/A</v>
      </c>
      <c r="M98" s="82" t="e">
        <f>VLOOKUP(A98,počty!$AA$6:$FA$100,77,0)</f>
        <v>#N/A</v>
      </c>
      <c r="N98" s="82" t="e">
        <f>VLOOKUP(A98,počty!$AA$6:$FA$100,78,0)</f>
        <v>#N/A</v>
      </c>
      <c r="O98" s="92" t="e">
        <f>VLOOKUP(A98,počty!$AA$6:$FA$100,79,0)</f>
        <v>#N/A</v>
      </c>
      <c r="P98" s="497" t="e">
        <f>VLOOKUP(A98,počty!$AA$6:$FA$100,90,0)</f>
        <v>#N/A</v>
      </c>
      <c r="Q98" s="126" t="e">
        <f>VLOOKUP(A98,počty!$AA$6:$FA$100,93,0)</f>
        <v>#N/A</v>
      </c>
    </row>
    <row r="99" spans="1:17" ht="13.5" customHeight="1" thickBot="1">
      <c r="A99" s="514"/>
      <c r="B99" s="500"/>
      <c r="C99" s="122"/>
      <c r="D99" s="86" t="e">
        <f>VLOOKUP(A98,počty!$AA$6:$FA$100,14,0)</f>
        <v>#N/A</v>
      </c>
      <c r="E99" s="87" t="e">
        <f>VLOOKUP(A98,počty!$AA$6:$FA$100,15,0)</f>
        <v>#N/A</v>
      </c>
      <c r="F99" s="125" t="e">
        <f>VLOOKUP(A98,počty!$AA$6:$FA$100,80,0)</f>
        <v>#N/A</v>
      </c>
      <c r="G99" s="89" t="e">
        <f>VLOOKUP(A98,počty!$AA$6:$FA$100,81,0)</f>
        <v>#N/A</v>
      </c>
      <c r="H99" s="90" t="e">
        <f>VLOOKUP(A98,počty!$AA$6:$FA$100,82,0)</f>
        <v>#N/A</v>
      </c>
      <c r="I99" s="90" t="e">
        <f>VLOOKUP(A98,počty!$AA$6:$FA$100,83,0)</f>
        <v>#N/A</v>
      </c>
      <c r="J99" s="90" t="e">
        <f>VLOOKUP(A98,počty!$AA$6:$FA$100,84,0)</f>
        <v>#N/A</v>
      </c>
      <c r="K99" s="91" t="e">
        <f>VLOOKUP(A98,počty!$AA$6:$FA$100,85,0)</f>
        <v>#N/A</v>
      </c>
      <c r="L99" s="88" t="e">
        <f>VLOOKUP(A98,počty!$AA$6:$FA$100,86,0)</f>
        <v>#N/A</v>
      </c>
      <c r="M99" s="88" t="e">
        <f>VLOOKUP(A98,počty!$AA$6:$FA$100,87,0)</f>
        <v>#N/A</v>
      </c>
      <c r="N99" s="88" t="e">
        <f>VLOOKUP(A98,počty!$AA$6:$FA$100,88,0)</f>
        <v>#N/A</v>
      </c>
      <c r="O99" s="93" t="e">
        <f>VLOOKUP(A98,počty!$AA$6:$FA$100,89,0)</f>
        <v>#N/A</v>
      </c>
      <c r="P99" s="498"/>
      <c r="Q99" s="127" t="e">
        <f>VLOOKUP(A98,počty!$AA$6:$FA$100,92,0)</f>
        <v>#N/A</v>
      </c>
    </row>
    <row r="100" spans="1:17" ht="13.5" customHeight="1">
      <c r="A100" s="513">
        <v>45</v>
      </c>
      <c r="B100" s="499" t="e">
        <f>VLOOKUP(A100,počty!$AA$6:$FA$100,91,0)</f>
        <v>#N/A</v>
      </c>
      <c r="C100" s="121" t="e">
        <f>VLOOKUP(A100,počty!$AA$6:$FA$100,69,0)</f>
        <v>#N/A</v>
      </c>
      <c r="D100" s="80" t="e">
        <f>VLOOKUP(A100,počty!$AA$6:$FA$100,13,0)</f>
        <v>#N/A</v>
      </c>
      <c r="E100" s="81" t="e">
        <f>VLOOKUP(A100,počty!$AA$6:$FA$100,16,0)</f>
        <v>#N/A</v>
      </c>
      <c r="F100" s="124" t="e">
        <f>VLOOKUP(A100,počty!$AA$6:$FA$100,70,0)</f>
        <v>#N/A</v>
      </c>
      <c r="G100" s="83" t="e">
        <f>VLOOKUP(A100,počty!$AA$6:$FA$100,71,0)</f>
        <v>#N/A</v>
      </c>
      <c r="H100" s="84" t="e">
        <f>VLOOKUP(A100,počty!$AA$6:$FA$100,72,0)</f>
        <v>#N/A</v>
      </c>
      <c r="I100" s="84" t="e">
        <f>VLOOKUP(A100,počty!$AA$6:$FA$100,73,0)</f>
        <v>#N/A</v>
      </c>
      <c r="J100" s="84" t="e">
        <f>VLOOKUP(A100,počty!$AA$6:$FA$100,74,0)</f>
        <v>#N/A</v>
      </c>
      <c r="K100" s="85" t="e">
        <f>VLOOKUP(A100,počty!$AA$6:$FA$100,75,0)</f>
        <v>#N/A</v>
      </c>
      <c r="L100" s="82" t="e">
        <f>VLOOKUP(A100,počty!$AA$6:$FA$100,76,0)</f>
        <v>#N/A</v>
      </c>
      <c r="M100" s="82" t="e">
        <f>VLOOKUP(A100,počty!$AA$6:$FA$100,77,0)</f>
        <v>#N/A</v>
      </c>
      <c r="N100" s="82" t="e">
        <f>VLOOKUP(A100,počty!$AA$6:$FA$100,78,0)</f>
        <v>#N/A</v>
      </c>
      <c r="O100" s="92" t="e">
        <f>VLOOKUP(A100,počty!$AA$6:$FA$100,79,0)</f>
        <v>#N/A</v>
      </c>
      <c r="P100" s="497" t="e">
        <f>VLOOKUP(A100,počty!$AA$6:$FA$100,90,0)</f>
        <v>#N/A</v>
      </c>
      <c r="Q100" s="126" t="e">
        <f>VLOOKUP(A100,počty!$AA$6:$FA$100,93,0)</f>
        <v>#N/A</v>
      </c>
    </row>
    <row r="101" spans="1:17" ht="13.5" customHeight="1" thickBot="1">
      <c r="A101" s="514"/>
      <c r="B101" s="500"/>
      <c r="C101" s="122"/>
      <c r="D101" s="86" t="e">
        <f>VLOOKUP(A100,počty!$AA$6:$FA$100,14,0)</f>
        <v>#N/A</v>
      </c>
      <c r="E101" s="87" t="e">
        <f>VLOOKUP(A100,počty!$AA$6:$FA$100,15,0)</f>
        <v>#N/A</v>
      </c>
      <c r="F101" s="125" t="e">
        <f>VLOOKUP(A100,počty!$AA$6:$FA$100,80,0)</f>
        <v>#N/A</v>
      </c>
      <c r="G101" s="89" t="e">
        <f>VLOOKUP(A100,počty!$AA$6:$FA$100,81,0)</f>
        <v>#N/A</v>
      </c>
      <c r="H101" s="90" t="e">
        <f>VLOOKUP(A100,počty!$AA$6:$FA$100,82,0)</f>
        <v>#N/A</v>
      </c>
      <c r="I101" s="90" t="e">
        <f>VLOOKUP(A100,počty!$AA$6:$FA$100,83,0)</f>
        <v>#N/A</v>
      </c>
      <c r="J101" s="90" t="e">
        <f>VLOOKUP(A100,počty!$AA$6:$FA$100,84,0)</f>
        <v>#N/A</v>
      </c>
      <c r="K101" s="91" t="e">
        <f>VLOOKUP(A100,počty!$AA$6:$FA$100,85,0)</f>
        <v>#N/A</v>
      </c>
      <c r="L101" s="88" t="e">
        <f>VLOOKUP(A100,počty!$AA$6:$FA$100,86,0)</f>
        <v>#N/A</v>
      </c>
      <c r="M101" s="88" t="e">
        <f>VLOOKUP(A100,počty!$AA$6:$FA$100,87,0)</f>
        <v>#N/A</v>
      </c>
      <c r="N101" s="88" t="e">
        <f>VLOOKUP(A100,počty!$AA$6:$FA$100,88,0)</f>
        <v>#N/A</v>
      </c>
      <c r="O101" s="93" t="e">
        <f>VLOOKUP(A100,počty!$AA$6:$FA$100,89,0)</f>
        <v>#N/A</v>
      </c>
      <c r="P101" s="498"/>
      <c r="Q101" s="127" t="e">
        <f>VLOOKUP(A100,počty!$AA$6:$FA$100,92,0)</f>
        <v>#N/A</v>
      </c>
    </row>
    <row r="102" spans="1:17" ht="13.5" customHeight="1">
      <c r="A102" s="513">
        <v>46</v>
      </c>
      <c r="B102" s="499" t="e">
        <f>VLOOKUP(A102,počty!$AA$6:$FA$100,91,0)</f>
        <v>#N/A</v>
      </c>
      <c r="C102" s="121" t="e">
        <f>VLOOKUP(A102,počty!$AA$6:$FA$100,69,0)</f>
        <v>#N/A</v>
      </c>
      <c r="D102" s="80" t="e">
        <f>VLOOKUP(A102,počty!$AA$6:$FA$100,13,0)</f>
        <v>#N/A</v>
      </c>
      <c r="E102" s="81" t="e">
        <f>VLOOKUP(A102,počty!$AA$6:$FA$100,16,0)</f>
        <v>#N/A</v>
      </c>
      <c r="F102" s="124" t="e">
        <f>VLOOKUP(A102,počty!$AA$6:$FA$100,70,0)</f>
        <v>#N/A</v>
      </c>
      <c r="G102" s="83" t="e">
        <f>VLOOKUP(A102,počty!$AA$6:$FA$100,71,0)</f>
        <v>#N/A</v>
      </c>
      <c r="H102" s="84" t="e">
        <f>VLOOKUP(A102,počty!$AA$6:$FA$100,72,0)</f>
        <v>#N/A</v>
      </c>
      <c r="I102" s="84" t="e">
        <f>VLOOKUP(A102,počty!$AA$6:$FA$100,73,0)</f>
        <v>#N/A</v>
      </c>
      <c r="J102" s="84" t="e">
        <f>VLOOKUP(A102,počty!$AA$6:$FA$100,74,0)</f>
        <v>#N/A</v>
      </c>
      <c r="K102" s="85" t="e">
        <f>VLOOKUP(A102,počty!$AA$6:$FA$100,75,0)</f>
        <v>#N/A</v>
      </c>
      <c r="L102" s="82" t="e">
        <f>VLOOKUP(A102,počty!$AA$6:$FA$100,76,0)</f>
        <v>#N/A</v>
      </c>
      <c r="M102" s="82" t="e">
        <f>VLOOKUP(A102,počty!$AA$6:$FA$100,77,0)</f>
        <v>#N/A</v>
      </c>
      <c r="N102" s="82" t="e">
        <f>VLOOKUP(A102,počty!$AA$6:$FA$100,78,0)</f>
        <v>#N/A</v>
      </c>
      <c r="O102" s="92" t="e">
        <f>VLOOKUP(A102,počty!$AA$6:$FA$100,79,0)</f>
        <v>#N/A</v>
      </c>
      <c r="P102" s="497" t="e">
        <f>VLOOKUP(A102,počty!$AA$6:$FA$100,90,0)</f>
        <v>#N/A</v>
      </c>
      <c r="Q102" s="126" t="e">
        <f>VLOOKUP(A102,počty!$AA$6:$FA$100,93,0)</f>
        <v>#N/A</v>
      </c>
    </row>
    <row r="103" spans="1:17" ht="13.5" customHeight="1" thickBot="1">
      <c r="A103" s="514"/>
      <c r="B103" s="500"/>
      <c r="C103" s="122"/>
      <c r="D103" s="86" t="e">
        <f>VLOOKUP(A102,počty!$AA$6:$FA$100,14,0)</f>
        <v>#N/A</v>
      </c>
      <c r="E103" s="87" t="e">
        <f>VLOOKUP(A102,počty!$AA$6:$FA$100,15,0)</f>
        <v>#N/A</v>
      </c>
      <c r="F103" s="125" t="e">
        <f>VLOOKUP(A102,počty!$AA$6:$FA$100,80,0)</f>
        <v>#N/A</v>
      </c>
      <c r="G103" s="89" t="e">
        <f>VLOOKUP(A102,počty!$AA$6:$FA$100,81,0)</f>
        <v>#N/A</v>
      </c>
      <c r="H103" s="90" t="e">
        <f>VLOOKUP(A102,počty!$AA$6:$FA$100,82,0)</f>
        <v>#N/A</v>
      </c>
      <c r="I103" s="90" t="e">
        <f>VLOOKUP(A102,počty!$AA$6:$FA$100,83,0)</f>
        <v>#N/A</v>
      </c>
      <c r="J103" s="90" t="e">
        <f>VLOOKUP(A102,počty!$AA$6:$FA$100,84,0)</f>
        <v>#N/A</v>
      </c>
      <c r="K103" s="91" t="e">
        <f>VLOOKUP(A102,počty!$AA$6:$FA$100,85,0)</f>
        <v>#N/A</v>
      </c>
      <c r="L103" s="88" t="e">
        <f>VLOOKUP(A102,počty!$AA$6:$FA$100,86,0)</f>
        <v>#N/A</v>
      </c>
      <c r="M103" s="88" t="e">
        <f>VLOOKUP(A102,počty!$AA$6:$FA$100,87,0)</f>
        <v>#N/A</v>
      </c>
      <c r="N103" s="88" t="e">
        <f>VLOOKUP(A102,počty!$AA$6:$FA$100,88,0)</f>
        <v>#N/A</v>
      </c>
      <c r="O103" s="93" t="e">
        <f>VLOOKUP(A102,počty!$AA$6:$FA$100,89,0)</f>
        <v>#N/A</v>
      </c>
      <c r="P103" s="498"/>
      <c r="Q103" s="127" t="e">
        <f>VLOOKUP(A102,počty!$AA$6:$FA$100,92,0)</f>
        <v>#N/A</v>
      </c>
    </row>
    <row r="104" spans="1:17" ht="13.5" customHeight="1">
      <c r="A104" s="513">
        <v>47</v>
      </c>
      <c r="B104" s="499" t="e">
        <f>VLOOKUP(A104,počty!$AA$6:$FA$100,91,0)</f>
        <v>#N/A</v>
      </c>
      <c r="C104" s="121" t="e">
        <f>VLOOKUP(A104,počty!$AA$6:$FA$100,69,0)</f>
        <v>#N/A</v>
      </c>
      <c r="D104" s="80" t="e">
        <f>VLOOKUP(A104,počty!$AA$6:$FA$100,13,0)</f>
        <v>#N/A</v>
      </c>
      <c r="E104" s="81" t="e">
        <f>VLOOKUP(A104,počty!$AA$6:$FA$100,16,0)</f>
        <v>#N/A</v>
      </c>
      <c r="F104" s="124" t="e">
        <f>VLOOKUP(A104,počty!$AA$6:$FA$100,70,0)</f>
        <v>#N/A</v>
      </c>
      <c r="G104" s="83" t="e">
        <f>VLOOKUP(A104,počty!$AA$6:$FA$100,71,0)</f>
        <v>#N/A</v>
      </c>
      <c r="H104" s="84" t="e">
        <f>VLOOKUP(A104,počty!$AA$6:$FA$100,72,0)</f>
        <v>#N/A</v>
      </c>
      <c r="I104" s="84" t="e">
        <f>VLOOKUP(A104,počty!$AA$6:$FA$100,73,0)</f>
        <v>#N/A</v>
      </c>
      <c r="J104" s="84" t="e">
        <f>VLOOKUP(A104,počty!$AA$6:$FA$100,74,0)</f>
        <v>#N/A</v>
      </c>
      <c r="K104" s="85" t="e">
        <f>VLOOKUP(A104,počty!$AA$6:$FA$100,75,0)</f>
        <v>#N/A</v>
      </c>
      <c r="L104" s="82" t="e">
        <f>VLOOKUP(A104,počty!$AA$6:$FA$100,76,0)</f>
        <v>#N/A</v>
      </c>
      <c r="M104" s="82" t="e">
        <f>VLOOKUP(A104,počty!$AA$6:$FA$100,77,0)</f>
        <v>#N/A</v>
      </c>
      <c r="N104" s="82" t="e">
        <f>VLOOKUP(A104,počty!$AA$6:$FA$100,78,0)</f>
        <v>#N/A</v>
      </c>
      <c r="O104" s="92" t="e">
        <f>VLOOKUP(A104,počty!$AA$6:$FA$100,79,0)</f>
        <v>#N/A</v>
      </c>
      <c r="P104" s="497" t="e">
        <f>VLOOKUP(A104,počty!$AA$6:$FA$100,90,0)</f>
        <v>#N/A</v>
      </c>
      <c r="Q104" s="126" t="e">
        <f>VLOOKUP(A104,počty!$AA$6:$FA$100,93,0)</f>
        <v>#N/A</v>
      </c>
    </row>
    <row r="105" spans="1:17" ht="13.5" customHeight="1" thickBot="1">
      <c r="A105" s="514"/>
      <c r="B105" s="500"/>
      <c r="C105" s="122"/>
      <c r="D105" s="86" t="e">
        <f>VLOOKUP(A104,počty!$AA$6:$FA$100,14,0)</f>
        <v>#N/A</v>
      </c>
      <c r="E105" s="87" t="e">
        <f>VLOOKUP(A104,počty!$AA$6:$FA$100,15,0)</f>
        <v>#N/A</v>
      </c>
      <c r="F105" s="125" t="e">
        <f>VLOOKUP(A104,počty!$AA$6:$FA$100,80,0)</f>
        <v>#N/A</v>
      </c>
      <c r="G105" s="89" t="e">
        <f>VLOOKUP(A104,počty!$AA$6:$FA$100,81,0)</f>
        <v>#N/A</v>
      </c>
      <c r="H105" s="90" t="e">
        <f>VLOOKUP(A104,počty!$AA$6:$FA$100,82,0)</f>
        <v>#N/A</v>
      </c>
      <c r="I105" s="90" t="e">
        <f>VLOOKUP(A104,počty!$AA$6:$FA$100,83,0)</f>
        <v>#N/A</v>
      </c>
      <c r="J105" s="90" t="e">
        <f>VLOOKUP(A104,počty!$AA$6:$FA$100,84,0)</f>
        <v>#N/A</v>
      </c>
      <c r="K105" s="91" t="e">
        <f>VLOOKUP(A104,počty!$AA$6:$FA$100,85,0)</f>
        <v>#N/A</v>
      </c>
      <c r="L105" s="88" t="e">
        <f>VLOOKUP(A104,počty!$AA$6:$FA$100,86,0)</f>
        <v>#N/A</v>
      </c>
      <c r="M105" s="88" t="e">
        <f>VLOOKUP(A104,počty!$AA$6:$FA$100,87,0)</f>
        <v>#N/A</v>
      </c>
      <c r="N105" s="88" t="e">
        <f>VLOOKUP(A104,počty!$AA$6:$FA$100,88,0)</f>
        <v>#N/A</v>
      </c>
      <c r="O105" s="93" t="e">
        <f>VLOOKUP(A104,počty!$AA$6:$FA$100,89,0)</f>
        <v>#N/A</v>
      </c>
      <c r="P105" s="498"/>
      <c r="Q105" s="127" t="e">
        <f>VLOOKUP(A104,počty!$AA$6:$FA$100,92,0)</f>
        <v>#N/A</v>
      </c>
    </row>
    <row r="106" spans="1:17" ht="13.5" customHeight="1">
      <c r="A106" s="513">
        <v>48</v>
      </c>
      <c r="B106" s="499" t="e">
        <f>VLOOKUP(A106,počty!$AA$6:$FA$100,91,0)</f>
        <v>#N/A</v>
      </c>
      <c r="C106" s="121" t="e">
        <f>VLOOKUP(A106,počty!$AA$6:$FA$100,69,0)</f>
        <v>#N/A</v>
      </c>
      <c r="D106" s="80" t="e">
        <f>VLOOKUP(A106,počty!$AA$6:$FA$100,13,0)</f>
        <v>#N/A</v>
      </c>
      <c r="E106" s="81" t="e">
        <f>VLOOKUP(A106,počty!$AA$6:$FA$100,16,0)</f>
        <v>#N/A</v>
      </c>
      <c r="F106" s="124" t="e">
        <f>VLOOKUP(A106,počty!$AA$6:$FA$100,70,0)</f>
        <v>#N/A</v>
      </c>
      <c r="G106" s="83" t="e">
        <f>VLOOKUP(A106,počty!$AA$6:$FA$100,71,0)</f>
        <v>#N/A</v>
      </c>
      <c r="H106" s="84" t="e">
        <f>VLOOKUP(A106,počty!$AA$6:$FA$100,72,0)</f>
        <v>#N/A</v>
      </c>
      <c r="I106" s="84" t="e">
        <f>VLOOKUP(A106,počty!$AA$6:$FA$100,73,0)</f>
        <v>#N/A</v>
      </c>
      <c r="J106" s="84" t="e">
        <f>VLOOKUP(A106,počty!$AA$6:$FA$100,74,0)</f>
        <v>#N/A</v>
      </c>
      <c r="K106" s="85" t="e">
        <f>VLOOKUP(A106,počty!$AA$6:$FA$100,75,0)</f>
        <v>#N/A</v>
      </c>
      <c r="L106" s="82" t="e">
        <f>VLOOKUP(A106,počty!$AA$6:$FA$100,76,0)</f>
        <v>#N/A</v>
      </c>
      <c r="M106" s="82" t="e">
        <f>VLOOKUP(A106,počty!$AA$6:$FA$100,77,0)</f>
        <v>#N/A</v>
      </c>
      <c r="N106" s="82" t="e">
        <f>VLOOKUP(A106,počty!$AA$6:$FA$100,78,0)</f>
        <v>#N/A</v>
      </c>
      <c r="O106" s="92" t="e">
        <f>VLOOKUP(A106,počty!$AA$6:$FA$100,79,0)</f>
        <v>#N/A</v>
      </c>
      <c r="P106" s="497" t="e">
        <f>VLOOKUP(A106,počty!$AA$6:$FA$100,90,0)</f>
        <v>#N/A</v>
      </c>
      <c r="Q106" s="126" t="e">
        <f>VLOOKUP(A106,počty!$AA$6:$FA$100,93,0)</f>
        <v>#N/A</v>
      </c>
    </row>
    <row r="107" spans="1:17" ht="13.5" customHeight="1" thickBot="1">
      <c r="A107" s="514"/>
      <c r="B107" s="500"/>
      <c r="C107" s="122"/>
      <c r="D107" s="86" t="e">
        <f>VLOOKUP(A106,počty!$AA$6:$FA$100,14,0)</f>
        <v>#N/A</v>
      </c>
      <c r="E107" s="87" t="e">
        <f>VLOOKUP(A106,počty!$AA$6:$FA$100,15,0)</f>
        <v>#N/A</v>
      </c>
      <c r="F107" s="125" t="e">
        <f>VLOOKUP(A106,počty!$AA$6:$FA$100,80,0)</f>
        <v>#N/A</v>
      </c>
      <c r="G107" s="89" t="e">
        <f>VLOOKUP(A106,počty!$AA$6:$FA$100,81,0)</f>
        <v>#N/A</v>
      </c>
      <c r="H107" s="90" t="e">
        <f>VLOOKUP(A106,počty!$AA$6:$FA$100,82,0)</f>
        <v>#N/A</v>
      </c>
      <c r="I107" s="90" t="e">
        <f>VLOOKUP(A106,počty!$AA$6:$FA$100,83,0)</f>
        <v>#N/A</v>
      </c>
      <c r="J107" s="90" t="e">
        <f>VLOOKUP(A106,počty!$AA$6:$FA$100,84,0)</f>
        <v>#N/A</v>
      </c>
      <c r="K107" s="91" t="e">
        <f>VLOOKUP(A106,počty!$AA$6:$FA$100,85,0)</f>
        <v>#N/A</v>
      </c>
      <c r="L107" s="88" t="e">
        <f>VLOOKUP(A106,počty!$AA$6:$FA$100,86,0)</f>
        <v>#N/A</v>
      </c>
      <c r="M107" s="88" t="e">
        <f>VLOOKUP(A106,počty!$AA$6:$FA$100,87,0)</f>
        <v>#N/A</v>
      </c>
      <c r="N107" s="88" t="e">
        <f>VLOOKUP(A106,počty!$AA$6:$FA$100,88,0)</f>
        <v>#N/A</v>
      </c>
      <c r="O107" s="93" t="e">
        <f>VLOOKUP(A106,počty!$AA$6:$FA$100,89,0)</f>
        <v>#N/A</v>
      </c>
      <c r="P107" s="498"/>
      <c r="Q107" s="127" t="e">
        <f>VLOOKUP(A106,počty!$AA$6:$FA$100,92,0)</f>
        <v>#N/A</v>
      </c>
    </row>
    <row r="108" spans="1:17" ht="13.5" customHeight="1">
      <c r="A108" s="513">
        <v>49</v>
      </c>
      <c r="B108" s="499" t="e">
        <f>VLOOKUP(A108,počty!$AA$6:$FA$100,91,0)</f>
        <v>#N/A</v>
      </c>
      <c r="C108" s="121" t="e">
        <f>VLOOKUP(A108,počty!$AA$6:$FA$100,69,0)</f>
        <v>#N/A</v>
      </c>
      <c r="D108" s="80" t="e">
        <f>VLOOKUP(A108,počty!$AA$6:$FA$100,13,0)</f>
        <v>#N/A</v>
      </c>
      <c r="E108" s="81" t="e">
        <f>VLOOKUP(A108,počty!$AA$6:$FA$100,16,0)</f>
        <v>#N/A</v>
      </c>
      <c r="F108" s="124" t="e">
        <f>VLOOKUP(A108,počty!$AA$6:$FA$100,70,0)</f>
        <v>#N/A</v>
      </c>
      <c r="G108" s="83" t="e">
        <f>VLOOKUP(A108,počty!$AA$6:$FA$100,71,0)</f>
        <v>#N/A</v>
      </c>
      <c r="H108" s="84" t="e">
        <f>VLOOKUP(A108,počty!$AA$6:$FA$100,72,0)</f>
        <v>#N/A</v>
      </c>
      <c r="I108" s="84" t="e">
        <f>VLOOKUP(A108,počty!$AA$6:$FA$100,73,0)</f>
        <v>#N/A</v>
      </c>
      <c r="J108" s="84" t="e">
        <f>VLOOKUP(A108,počty!$AA$6:$FA$100,74,0)</f>
        <v>#N/A</v>
      </c>
      <c r="K108" s="85" t="e">
        <f>VLOOKUP(A108,počty!$AA$6:$FA$100,75,0)</f>
        <v>#N/A</v>
      </c>
      <c r="L108" s="82" t="e">
        <f>VLOOKUP(A108,počty!$AA$6:$FA$100,76,0)</f>
        <v>#N/A</v>
      </c>
      <c r="M108" s="82" t="e">
        <f>VLOOKUP(A108,počty!$AA$6:$FA$100,77,0)</f>
        <v>#N/A</v>
      </c>
      <c r="N108" s="82" t="e">
        <f>VLOOKUP(A108,počty!$AA$6:$FA$100,78,0)</f>
        <v>#N/A</v>
      </c>
      <c r="O108" s="92" t="e">
        <f>VLOOKUP(A108,počty!$AA$6:$FA$100,79,0)</f>
        <v>#N/A</v>
      </c>
      <c r="P108" s="497" t="e">
        <f>VLOOKUP(A108,počty!$AA$6:$FA$100,90,0)</f>
        <v>#N/A</v>
      </c>
      <c r="Q108" s="126" t="e">
        <f>VLOOKUP(A108,počty!$AA$6:$FA$100,93,0)</f>
        <v>#N/A</v>
      </c>
    </row>
    <row r="109" spans="1:17" ht="13.5" customHeight="1" thickBot="1">
      <c r="A109" s="514"/>
      <c r="B109" s="500"/>
      <c r="C109" s="122"/>
      <c r="D109" s="86" t="e">
        <f>VLOOKUP(A108,počty!$AA$6:$FA$100,14,0)</f>
        <v>#N/A</v>
      </c>
      <c r="E109" s="87" t="e">
        <f>VLOOKUP(A108,počty!$AA$6:$FA$100,15,0)</f>
        <v>#N/A</v>
      </c>
      <c r="F109" s="125" t="e">
        <f>VLOOKUP(A108,počty!$AA$6:$FA$100,80,0)</f>
        <v>#N/A</v>
      </c>
      <c r="G109" s="89" t="e">
        <f>VLOOKUP(A108,počty!$AA$6:$FA$100,81,0)</f>
        <v>#N/A</v>
      </c>
      <c r="H109" s="90" t="e">
        <f>VLOOKUP(A108,počty!$AA$6:$FA$100,82,0)</f>
        <v>#N/A</v>
      </c>
      <c r="I109" s="90" t="e">
        <f>VLOOKUP(A108,počty!$AA$6:$FA$100,83,0)</f>
        <v>#N/A</v>
      </c>
      <c r="J109" s="90" t="e">
        <f>VLOOKUP(A108,počty!$AA$6:$FA$100,84,0)</f>
        <v>#N/A</v>
      </c>
      <c r="K109" s="91" t="e">
        <f>VLOOKUP(A108,počty!$AA$6:$FA$100,85,0)</f>
        <v>#N/A</v>
      </c>
      <c r="L109" s="88" t="e">
        <f>VLOOKUP(A108,počty!$AA$6:$FA$100,86,0)</f>
        <v>#N/A</v>
      </c>
      <c r="M109" s="88" t="e">
        <f>VLOOKUP(A108,počty!$AA$6:$FA$100,87,0)</f>
        <v>#N/A</v>
      </c>
      <c r="N109" s="88" t="e">
        <f>VLOOKUP(A108,počty!$AA$6:$FA$100,88,0)</f>
        <v>#N/A</v>
      </c>
      <c r="O109" s="93" t="e">
        <f>VLOOKUP(A108,počty!$AA$6:$FA$100,89,0)</f>
        <v>#N/A</v>
      </c>
      <c r="P109" s="498"/>
      <c r="Q109" s="127" t="e">
        <f>VLOOKUP(A108,počty!$AA$6:$FA$100,92,0)</f>
        <v>#N/A</v>
      </c>
    </row>
    <row r="110" spans="1:17" ht="13.5" customHeight="1">
      <c r="A110" s="513">
        <v>50</v>
      </c>
      <c r="B110" s="499" t="e">
        <f>VLOOKUP(A110,počty!$AA$6:$FA$100,91,0)</f>
        <v>#N/A</v>
      </c>
      <c r="C110" s="121" t="e">
        <f>VLOOKUP(A110,počty!$AA$6:$FA$100,69,0)</f>
        <v>#N/A</v>
      </c>
      <c r="D110" s="80" t="e">
        <f>VLOOKUP(A110,počty!$AA$6:$FA$100,13,0)</f>
        <v>#N/A</v>
      </c>
      <c r="E110" s="81" t="e">
        <f>VLOOKUP(A110,počty!$AA$6:$FA$100,16,0)</f>
        <v>#N/A</v>
      </c>
      <c r="F110" s="124" t="e">
        <f>VLOOKUP(A110,počty!$AA$6:$FA$100,70,0)</f>
        <v>#N/A</v>
      </c>
      <c r="G110" s="83" t="e">
        <f>VLOOKUP(A110,počty!$AA$6:$FA$100,71,0)</f>
        <v>#N/A</v>
      </c>
      <c r="H110" s="84" t="e">
        <f>VLOOKUP(A110,počty!$AA$6:$FA$100,72,0)</f>
        <v>#N/A</v>
      </c>
      <c r="I110" s="84" t="e">
        <f>VLOOKUP(A110,počty!$AA$6:$FA$100,73,0)</f>
        <v>#N/A</v>
      </c>
      <c r="J110" s="84" t="e">
        <f>VLOOKUP(A110,počty!$AA$6:$FA$100,74,0)</f>
        <v>#N/A</v>
      </c>
      <c r="K110" s="85" t="e">
        <f>VLOOKUP(A110,počty!$AA$6:$FA$100,75,0)</f>
        <v>#N/A</v>
      </c>
      <c r="L110" s="82" t="e">
        <f>VLOOKUP(A110,počty!$AA$6:$FA$100,76,0)</f>
        <v>#N/A</v>
      </c>
      <c r="M110" s="82" t="e">
        <f>VLOOKUP(A110,počty!$AA$6:$FA$100,77,0)</f>
        <v>#N/A</v>
      </c>
      <c r="N110" s="82" t="e">
        <f>VLOOKUP(A110,počty!$AA$6:$FA$100,78,0)</f>
        <v>#N/A</v>
      </c>
      <c r="O110" s="92" t="e">
        <f>VLOOKUP(A110,počty!$AA$6:$FA$100,79,0)</f>
        <v>#N/A</v>
      </c>
      <c r="P110" s="497" t="e">
        <f>VLOOKUP(A110,počty!$AA$6:$FA$100,90,0)</f>
        <v>#N/A</v>
      </c>
      <c r="Q110" s="126" t="e">
        <f>VLOOKUP(A110,počty!$AA$6:$FA$100,93,0)</f>
        <v>#N/A</v>
      </c>
    </row>
    <row r="111" spans="1:17" ht="13.5" customHeight="1" thickBot="1">
      <c r="A111" s="514"/>
      <c r="B111" s="500"/>
      <c r="C111" s="122"/>
      <c r="D111" s="86" t="e">
        <f>VLOOKUP(A110,počty!$AA$6:$FA$100,14,0)</f>
        <v>#N/A</v>
      </c>
      <c r="E111" s="87" t="e">
        <f>VLOOKUP(A110,počty!$AA$6:$FA$100,15,0)</f>
        <v>#N/A</v>
      </c>
      <c r="F111" s="125" t="e">
        <f>VLOOKUP(A110,počty!$AA$6:$FA$100,80,0)</f>
        <v>#N/A</v>
      </c>
      <c r="G111" s="89" t="e">
        <f>VLOOKUP(A110,počty!$AA$6:$FA$100,81,0)</f>
        <v>#N/A</v>
      </c>
      <c r="H111" s="90" t="e">
        <f>VLOOKUP(A110,počty!$AA$6:$FA$100,82,0)</f>
        <v>#N/A</v>
      </c>
      <c r="I111" s="90" t="e">
        <f>VLOOKUP(A110,počty!$AA$6:$FA$100,83,0)</f>
        <v>#N/A</v>
      </c>
      <c r="J111" s="90" t="e">
        <f>VLOOKUP(A110,počty!$AA$6:$FA$100,84,0)</f>
        <v>#N/A</v>
      </c>
      <c r="K111" s="91" t="e">
        <f>VLOOKUP(A110,počty!$AA$6:$FA$100,85,0)</f>
        <v>#N/A</v>
      </c>
      <c r="L111" s="88" t="e">
        <f>VLOOKUP(A110,počty!$AA$6:$FA$100,86,0)</f>
        <v>#N/A</v>
      </c>
      <c r="M111" s="88" t="e">
        <f>VLOOKUP(A110,počty!$AA$6:$FA$100,87,0)</f>
        <v>#N/A</v>
      </c>
      <c r="N111" s="88" t="e">
        <f>VLOOKUP(A110,počty!$AA$6:$FA$100,88,0)</f>
        <v>#N/A</v>
      </c>
      <c r="O111" s="93" t="e">
        <f>VLOOKUP(A110,počty!$AA$6:$FA$100,89,0)</f>
        <v>#N/A</v>
      </c>
      <c r="P111" s="498"/>
      <c r="Q111" s="127" t="e">
        <f>VLOOKUP(A110,počty!$AA$6:$FA$100,92,0)</f>
        <v>#N/A</v>
      </c>
    </row>
    <row r="112" spans="1:17" ht="13.5" customHeight="1">
      <c r="A112" s="513">
        <v>51</v>
      </c>
      <c r="B112" s="499" t="e">
        <f>VLOOKUP(A112,počty!$AA$6:$FA$100,91,0)</f>
        <v>#N/A</v>
      </c>
      <c r="C112" s="121" t="e">
        <f>VLOOKUP(A112,počty!$AA$6:$FA$100,69,0)</f>
        <v>#N/A</v>
      </c>
      <c r="D112" s="80" t="e">
        <f>VLOOKUP(A112,počty!$AA$6:$FA$100,13,0)</f>
        <v>#N/A</v>
      </c>
      <c r="E112" s="81" t="e">
        <f>VLOOKUP(A112,počty!$AA$6:$FA$100,16,0)</f>
        <v>#N/A</v>
      </c>
      <c r="F112" s="124" t="e">
        <f>VLOOKUP(A112,počty!$AA$6:$FA$100,70,0)</f>
        <v>#N/A</v>
      </c>
      <c r="G112" s="83" t="e">
        <f>VLOOKUP(A112,počty!$AA$6:$FA$100,71,0)</f>
        <v>#N/A</v>
      </c>
      <c r="H112" s="84" t="e">
        <f>VLOOKUP(A112,počty!$AA$6:$FA$100,72,0)</f>
        <v>#N/A</v>
      </c>
      <c r="I112" s="84" t="e">
        <f>VLOOKUP(A112,počty!$AA$6:$FA$100,73,0)</f>
        <v>#N/A</v>
      </c>
      <c r="J112" s="84" t="e">
        <f>VLOOKUP(A112,počty!$AA$6:$FA$100,74,0)</f>
        <v>#N/A</v>
      </c>
      <c r="K112" s="85" t="e">
        <f>VLOOKUP(A112,počty!$AA$6:$FA$100,75,0)</f>
        <v>#N/A</v>
      </c>
      <c r="L112" s="82" t="e">
        <f>VLOOKUP(A112,počty!$AA$6:$FA$100,76,0)</f>
        <v>#N/A</v>
      </c>
      <c r="M112" s="82" t="e">
        <f>VLOOKUP(A112,počty!$AA$6:$FA$100,77,0)</f>
        <v>#N/A</v>
      </c>
      <c r="N112" s="82" t="e">
        <f>VLOOKUP(A112,počty!$AA$6:$FA$100,78,0)</f>
        <v>#N/A</v>
      </c>
      <c r="O112" s="92" t="e">
        <f>VLOOKUP(A112,počty!$AA$6:$FA$100,79,0)</f>
        <v>#N/A</v>
      </c>
      <c r="P112" s="497" t="e">
        <f>VLOOKUP(A112,počty!$AA$6:$FA$100,90,0)</f>
        <v>#N/A</v>
      </c>
      <c r="Q112" s="126" t="e">
        <f>VLOOKUP(A112,počty!$AA$6:$FA$100,93,0)</f>
        <v>#N/A</v>
      </c>
    </row>
    <row r="113" spans="1:17" ht="13.5" customHeight="1" thickBot="1">
      <c r="A113" s="514"/>
      <c r="B113" s="500"/>
      <c r="C113" s="122"/>
      <c r="D113" s="86" t="e">
        <f>VLOOKUP(A112,počty!$AA$6:$FA$100,14,0)</f>
        <v>#N/A</v>
      </c>
      <c r="E113" s="87" t="e">
        <f>VLOOKUP(A112,počty!$AA$6:$FA$100,15,0)</f>
        <v>#N/A</v>
      </c>
      <c r="F113" s="125" t="e">
        <f>VLOOKUP(A112,počty!$AA$6:$FA$100,80,0)</f>
        <v>#N/A</v>
      </c>
      <c r="G113" s="89" t="e">
        <f>VLOOKUP(A112,počty!$AA$6:$FA$100,81,0)</f>
        <v>#N/A</v>
      </c>
      <c r="H113" s="90" t="e">
        <f>VLOOKUP(A112,počty!$AA$6:$FA$100,82,0)</f>
        <v>#N/A</v>
      </c>
      <c r="I113" s="90" t="e">
        <f>VLOOKUP(A112,počty!$AA$6:$FA$100,83,0)</f>
        <v>#N/A</v>
      </c>
      <c r="J113" s="90" t="e">
        <f>VLOOKUP(A112,počty!$AA$6:$FA$100,84,0)</f>
        <v>#N/A</v>
      </c>
      <c r="K113" s="91" t="e">
        <f>VLOOKUP(A112,počty!$AA$6:$FA$100,85,0)</f>
        <v>#N/A</v>
      </c>
      <c r="L113" s="88" t="e">
        <f>VLOOKUP(A112,počty!$AA$6:$FA$100,86,0)</f>
        <v>#N/A</v>
      </c>
      <c r="M113" s="88" t="e">
        <f>VLOOKUP(A112,počty!$AA$6:$FA$100,87,0)</f>
        <v>#N/A</v>
      </c>
      <c r="N113" s="88" t="e">
        <f>VLOOKUP(A112,počty!$AA$6:$FA$100,88,0)</f>
        <v>#N/A</v>
      </c>
      <c r="O113" s="93" t="e">
        <f>VLOOKUP(A112,počty!$AA$6:$FA$100,89,0)</f>
        <v>#N/A</v>
      </c>
      <c r="P113" s="498"/>
      <c r="Q113" s="127" t="e">
        <f>VLOOKUP(A112,počty!$AA$6:$FA$100,92,0)</f>
        <v>#N/A</v>
      </c>
    </row>
    <row r="114" spans="1:17" ht="13.5" customHeight="1">
      <c r="A114" s="513">
        <v>52</v>
      </c>
      <c r="B114" s="499" t="e">
        <f>VLOOKUP(A114,počty!$AA$6:$FA$100,91,0)</f>
        <v>#N/A</v>
      </c>
      <c r="C114" s="121" t="e">
        <f>VLOOKUP(A114,počty!$AA$6:$FA$100,69,0)</f>
        <v>#N/A</v>
      </c>
      <c r="D114" s="80" t="e">
        <f>VLOOKUP(A114,počty!$AA$6:$FA$100,13,0)</f>
        <v>#N/A</v>
      </c>
      <c r="E114" s="81" t="e">
        <f>VLOOKUP(A114,počty!$AA$6:$FA$100,16,0)</f>
        <v>#N/A</v>
      </c>
      <c r="F114" s="124" t="e">
        <f>VLOOKUP(A114,počty!$AA$6:$FA$100,70,0)</f>
        <v>#N/A</v>
      </c>
      <c r="G114" s="83" t="e">
        <f>VLOOKUP(A114,počty!$AA$6:$FA$100,71,0)</f>
        <v>#N/A</v>
      </c>
      <c r="H114" s="84" t="e">
        <f>VLOOKUP(A114,počty!$AA$6:$FA$100,72,0)</f>
        <v>#N/A</v>
      </c>
      <c r="I114" s="84" t="e">
        <f>VLOOKUP(A114,počty!$AA$6:$FA$100,73,0)</f>
        <v>#N/A</v>
      </c>
      <c r="J114" s="84" t="e">
        <f>VLOOKUP(A114,počty!$AA$6:$FA$100,74,0)</f>
        <v>#N/A</v>
      </c>
      <c r="K114" s="85" t="e">
        <f>VLOOKUP(A114,počty!$AA$6:$FA$100,75,0)</f>
        <v>#N/A</v>
      </c>
      <c r="L114" s="82" t="e">
        <f>VLOOKUP(A114,počty!$AA$6:$FA$100,76,0)</f>
        <v>#N/A</v>
      </c>
      <c r="M114" s="82" t="e">
        <f>VLOOKUP(A114,počty!$AA$6:$FA$100,77,0)</f>
        <v>#N/A</v>
      </c>
      <c r="N114" s="82" t="e">
        <f>VLOOKUP(A114,počty!$AA$6:$FA$100,78,0)</f>
        <v>#N/A</v>
      </c>
      <c r="O114" s="92" t="e">
        <f>VLOOKUP(A114,počty!$AA$6:$FA$100,79,0)</f>
        <v>#N/A</v>
      </c>
      <c r="P114" s="497" t="e">
        <f>VLOOKUP(A114,počty!$AA$6:$FA$100,90,0)</f>
        <v>#N/A</v>
      </c>
      <c r="Q114" s="126" t="e">
        <f>VLOOKUP(A114,počty!$AA$6:$FA$100,93,0)</f>
        <v>#N/A</v>
      </c>
    </row>
    <row r="115" spans="1:17" ht="13.5" customHeight="1" thickBot="1">
      <c r="A115" s="514"/>
      <c r="B115" s="500"/>
      <c r="C115" s="122"/>
      <c r="D115" s="86" t="e">
        <f>VLOOKUP(A114,počty!$AA$6:$FA$100,14,0)</f>
        <v>#N/A</v>
      </c>
      <c r="E115" s="87" t="e">
        <f>VLOOKUP(A114,počty!$AA$6:$FA$100,15,0)</f>
        <v>#N/A</v>
      </c>
      <c r="F115" s="125" t="e">
        <f>VLOOKUP(A114,počty!$AA$6:$FA$100,80,0)</f>
        <v>#N/A</v>
      </c>
      <c r="G115" s="89" t="e">
        <f>VLOOKUP(A114,počty!$AA$6:$FA$100,81,0)</f>
        <v>#N/A</v>
      </c>
      <c r="H115" s="90" t="e">
        <f>VLOOKUP(A114,počty!$AA$6:$FA$100,82,0)</f>
        <v>#N/A</v>
      </c>
      <c r="I115" s="90" t="e">
        <f>VLOOKUP(A114,počty!$AA$6:$FA$100,83,0)</f>
        <v>#N/A</v>
      </c>
      <c r="J115" s="90" t="e">
        <f>VLOOKUP(A114,počty!$AA$6:$FA$100,84,0)</f>
        <v>#N/A</v>
      </c>
      <c r="K115" s="91" t="e">
        <f>VLOOKUP(A114,počty!$AA$6:$FA$100,85,0)</f>
        <v>#N/A</v>
      </c>
      <c r="L115" s="88" t="e">
        <f>VLOOKUP(A114,počty!$AA$6:$FA$100,86,0)</f>
        <v>#N/A</v>
      </c>
      <c r="M115" s="88" t="e">
        <f>VLOOKUP(A114,počty!$AA$6:$FA$100,87,0)</f>
        <v>#N/A</v>
      </c>
      <c r="N115" s="88" t="e">
        <f>VLOOKUP(A114,počty!$AA$6:$FA$100,88,0)</f>
        <v>#N/A</v>
      </c>
      <c r="O115" s="93" t="e">
        <f>VLOOKUP(A114,počty!$AA$6:$FA$100,89,0)</f>
        <v>#N/A</v>
      </c>
      <c r="P115" s="498"/>
      <c r="Q115" s="127" t="e">
        <f>VLOOKUP(A114,počty!$AA$6:$FA$100,92,0)</f>
        <v>#N/A</v>
      </c>
    </row>
    <row r="116" spans="1:17" ht="13.5" customHeight="1">
      <c r="A116" s="513">
        <v>53</v>
      </c>
      <c r="B116" s="499" t="e">
        <f>VLOOKUP(A116,počty!$AA$6:$FA$100,91,0)</f>
        <v>#N/A</v>
      </c>
      <c r="C116" s="121" t="e">
        <f>VLOOKUP(A116,počty!$AA$6:$FA$100,69,0)</f>
        <v>#N/A</v>
      </c>
      <c r="D116" s="80" t="e">
        <f>VLOOKUP(A116,počty!$AA$6:$FA$100,13,0)</f>
        <v>#N/A</v>
      </c>
      <c r="E116" s="81" t="e">
        <f>VLOOKUP(A116,počty!$AA$6:$FA$100,16,0)</f>
        <v>#N/A</v>
      </c>
      <c r="F116" s="124" t="e">
        <f>VLOOKUP(A116,počty!$AA$6:$FA$100,70,0)</f>
        <v>#N/A</v>
      </c>
      <c r="G116" s="83" t="e">
        <f>VLOOKUP(A116,počty!$AA$6:$FA$100,71,0)</f>
        <v>#N/A</v>
      </c>
      <c r="H116" s="84" t="e">
        <f>VLOOKUP(A116,počty!$AA$6:$FA$100,72,0)</f>
        <v>#N/A</v>
      </c>
      <c r="I116" s="84" t="e">
        <f>VLOOKUP(A116,počty!$AA$6:$FA$100,73,0)</f>
        <v>#N/A</v>
      </c>
      <c r="J116" s="84" t="e">
        <f>VLOOKUP(A116,počty!$AA$6:$FA$100,74,0)</f>
        <v>#N/A</v>
      </c>
      <c r="K116" s="85" t="e">
        <f>VLOOKUP(A116,počty!$AA$6:$FA$100,75,0)</f>
        <v>#N/A</v>
      </c>
      <c r="L116" s="82" t="e">
        <f>VLOOKUP(A116,počty!$AA$6:$FA$100,76,0)</f>
        <v>#N/A</v>
      </c>
      <c r="M116" s="82" t="e">
        <f>VLOOKUP(A116,počty!$AA$6:$FA$100,77,0)</f>
        <v>#N/A</v>
      </c>
      <c r="N116" s="82" t="e">
        <f>VLOOKUP(A116,počty!$AA$6:$FA$100,78,0)</f>
        <v>#N/A</v>
      </c>
      <c r="O116" s="92" t="e">
        <f>VLOOKUP(A116,počty!$AA$6:$FA$100,79,0)</f>
        <v>#N/A</v>
      </c>
      <c r="P116" s="497" t="e">
        <f>VLOOKUP(A116,počty!$AA$6:$FA$100,90,0)</f>
        <v>#N/A</v>
      </c>
      <c r="Q116" s="126" t="e">
        <f>VLOOKUP(A116,počty!$AA$6:$FA$100,93,0)</f>
        <v>#N/A</v>
      </c>
    </row>
    <row r="117" spans="1:17" ht="13.5" customHeight="1" thickBot="1">
      <c r="A117" s="514"/>
      <c r="B117" s="500"/>
      <c r="C117" s="122"/>
      <c r="D117" s="86" t="e">
        <f>VLOOKUP(A116,počty!$AA$6:$FA$100,14,0)</f>
        <v>#N/A</v>
      </c>
      <c r="E117" s="87" t="e">
        <f>VLOOKUP(A116,počty!$AA$6:$FA$100,15,0)</f>
        <v>#N/A</v>
      </c>
      <c r="F117" s="125" t="e">
        <f>VLOOKUP(A116,počty!$AA$6:$FA$100,80,0)</f>
        <v>#N/A</v>
      </c>
      <c r="G117" s="89" t="e">
        <f>VLOOKUP(A116,počty!$AA$6:$FA$100,81,0)</f>
        <v>#N/A</v>
      </c>
      <c r="H117" s="90" t="e">
        <f>VLOOKUP(A116,počty!$AA$6:$FA$100,82,0)</f>
        <v>#N/A</v>
      </c>
      <c r="I117" s="90" t="e">
        <f>VLOOKUP(A116,počty!$AA$6:$FA$100,83,0)</f>
        <v>#N/A</v>
      </c>
      <c r="J117" s="90" t="e">
        <f>VLOOKUP(A116,počty!$AA$6:$FA$100,84,0)</f>
        <v>#N/A</v>
      </c>
      <c r="K117" s="91" t="e">
        <f>VLOOKUP(A116,počty!$AA$6:$FA$100,85,0)</f>
        <v>#N/A</v>
      </c>
      <c r="L117" s="88" t="e">
        <f>VLOOKUP(A116,počty!$AA$6:$FA$100,86,0)</f>
        <v>#N/A</v>
      </c>
      <c r="M117" s="88" t="e">
        <f>VLOOKUP(A116,počty!$AA$6:$FA$100,87,0)</f>
        <v>#N/A</v>
      </c>
      <c r="N117" s="88" t="e">
        <f>VLOOKUP(A116,počty!$AA$6:$FA$100,88,0)</f>
        <v>#N/A</v>
      </c>
      <c r="O117" s="93" t="e">
        <f>VLOOKUP(A116,počty!$AA$6:$FA$100,89,0)</f>
        <v>#N/A</v>
      </c>
      <c r="P117" s="498"/>
      <c r="Q117" s="127" t="e">
        <f>VLOOKUP(A116,počty!$AA$6:$FA$100,92,0)</f>
        <v>#N/A</v>
      </c>
    </row>
    <row r="118" spans="1:17" ht="13.5" customHeight="1">
      <c r="A118" s="513">
        <v>54</v>
      </c>
      <c r="B118" s="499" t="e">
        <f>VLOOKUP(A118,počty!$AA$6:$FA$100,91,0)</f>
        <v>#N/A</v>
      </c>
      <c r="C118" s="121" t="e">
        <f>VLOOKUP(A118,počty!$AA$6:$FA$100,69,0)</f>
        <v>#N/A</v>
      </c>
      <c r="D118" s="80" t="e">
        <f>VLOOKUP(A118,počty!$AA$6:$FA$100,13,0)</f>
        <v>#N/A</v>
      </c>
      <c r="E118" s="81" t="e">
        <f>VLOOKUP(A118,počty!$AA$6:$FA$100,16,0)</f>
        <v>#N/A</v>
      </c>
      <c r="F118" s="124" t="e">
        <f>VLOOKUP(A118,počty!$AA$6:$FA$100,70,0)</f>
        <v>#N/A</v>
      </c>
      <c r="G118" s="83" t="e">
        <f>VLOOKUP(A118,počty!$AA$6:$FA$100,71,0)</f>
        <v>#N/A</v>
      </c>
      <c r="H118" s="84" t="e">
        <f>VLOOKUP(A118,počty!$AA$6:$FA$100,72,0)</f>
        <v>#N/A</v>
      </c>
      <c r="I118" s="84" t="e">
        <f>VLOOKUP(A118,počty!$AA$6:$FA$100,73,0)</f>
        <v>#N/A</v>
      </c>
      <c r="J118" s="84" t="e">
        <f>VLOOKUP(A118,počty!$AA$6:$FA$100,74,0)</f>
        <v>#N/A</v>
      </c>
      <c r="K118" s="85" t="e">
        <f>VLOOKUP(A118,počty!$AA$6:$FA$100,75,0)</f>
        <v>#N/A</v>
      </c>
      <c r="L118" s="82" t="e">
        <f>VLOOKUP(A118,počty!$AA$6:$FA$100,76,0)</f>
        <v>#N/A</v>
      </c>
      <c r="M118" s="82" t="e">
        <f>VLOOKUP(A118,počty!$AA$6:$FA$100,77,0)</f>
        <v>#N/A</v>
      </c>
      <c r="N118" s="82" t="e">
        <f>VLOOKUP(A118,počty!$AA$6:$FA$100,78,0)</f>
        <v>#N/A</v>
      </c>
      <c r="O118" s="92" t="e">
        <f>VLOOKUP(A118,počty!$AA$6:$FA$100,79,0)</f>
        <v>#N/A</v>
      </c>
      <c r="P118" s="497" t="e">
        <f>VLOOKUP(A118,počty!$AA$6:$FA$100,90,0)</f>
        <v>#N/A</v>
      </c>
      <c r="Q118" s="126" t="e">
        <f>VLOOKUP(A118,počty!$AA$6:$FA$100,93,0)</f>
        <v>#N/A</v>
      </c>
    </row>
    <row r="119" spans="1:17" ht="13.5" customHeight="1" thickBot="1">
      <c r="A119" s="514"/>
      <c r="B119" s="500"/>
      <c r="C119" s="122"/>
      <c r="D119" s="86" t="e">
        <f>VLOOKUP(A118,počty!$AA$6:$FA$100,14,0)</f>
        <v>#N/A</v>
      </c>
      <c r="E119" s="87" t="e">
        <f>VLOOKUP(A118,počty!$AA$6:$FA$100,15,0)</f>
        <v>#N/A</v>
      </c>
      <c r="F119" s="125" t="e">
        <f>VLOOKUP(A118,počty!$AA$6:$FA$100,80,0)</f>
        <v>#N/A</v>
      </c>
      <c r="G119" s="89" t="e">
        <f>VLOOKUP(A118,počty!$AA$6:$FA$100,81,0)</f>
        <v>#N/A</v>
      </c>
      <c r="H119" s="90" t="e">
        <f>VLOOKUP(A118,počty!$AA$6:$FA$100,82,0)</f>
        <v>#N/A</v>
      </c>
      <c r="I119" s="90" t="e">
        <f>VLOOKUP(A118,počty!$AA$6:$FA$100,83,0)</f>
        <v>#N/A</v>
      </c>
      <c r="J119" s="90" t="e">
        <f>VLOOKUP(A118,počty!$AA$6:$FA$100,84,0)</f>
        <v>#N/A</v>
      </c>
      <c r="K119" s="91" t="e">
        <f>VLOOKUP(A118,počty!$AA$6:$FA$100,85,0)</f>
        <v>#N/A</v>
      </c>
      <c r="L119" s="88" t="e">
        <f>VLOOKUP(A118,počty!$AA$6:$FA$100,86,0)</f>
        <v>#N/A</v>
      </c>
      <c r="M119" s="88" t="e">
        <f>VLOOKUP(A118,počty!$AA$6:$FA$100,87,0)</f>
        <v>#N/A</v>
      </c>
      <c r="N119" s="88" t="e">
        <f>VLOOKUP(A118,počty!$AA$6:$FA$100,88,0)</f>
        <v>#N/A</v>
      </c>
      <c r="O119" s="93" t="e">
        <f>VLOOKUP(A118,počty!$AA$6:$FA$100,89,0)</f>
        <v>#N/A</v>
      </c>
      <c r="P119" s="498"/>
      <c r="Q119" s="127" t="e">
        <f>VLOOKUP(A118,počty!$AA$6:$FA$100,92,0)</f>
        <v>#N/A</v>
      </c>
    </row>
    <row r="120" spans="1:17" ht="13.5" customHeight="1">
      <c r="A120" s="513">
        <v>55</v>
      </c>
      <c r="B120" s="499" t="e">
        <f>VLOOKUP(A120,počty!$AA$6:$FA$100,91,0)</f>
        <v>#N/A</v>
      </c>
      <c r="C120" s="121" t="e">
        <f>VLOOKUP(A120,počty!$AA$6:$FA$100,69,0)</f>
        <v>#N/A</v>
      </c>
      <c r="D120" s="80" t="e">
        <f>VLOOKUP(A120,počty!$AA$6:$FA$100,13,0)</f>
        <v>#N/A</v>
      </c>
      <c r="E120" s="81" t="e">
        <f>VLOOKUP(A120,počty!$AA$6:$FA$100,16,0)</f>
        <v>#N/A</v>
      </c>
      <c r="F120" s="124" t="e">
        <f>VLOOKUP(A120,počty!$AA$6:$FA$100,70,0)</f>
        <v>#N/A</v>
      </c>
      <c r="G120" s="83" t="e">
        <f>VLOOKUP(A120,počty!$AA$6:$FA$100,71,0)</f>
        <v>#N/A</v>
      </c>
      <c r="H120" s="84" t="e">
        <f>VLOOKUP(A120,počty!$AA$6:$FA$100,72,0)</f>
        <v>#N/A</v>
      </c>
      <c r="I120" s="84" t="e">
        <f>VLOOKUP(A120,počty!$AA$6:$FA$100,73,0)</f>
        <v>#N/A</v>
      </c>
      <c r="J120" s="84" t="e">
        <f>VLOOKUP(A120,počty!$AA$6:$FA$100,74,0)</f>
        <v>#N/A</v>
      </c>
      <c r="K120" s="85" t="e">
        <f>VLOOKUP(A120,počty!$AA$6:$FA$100,75,0)</f>
        <v>#N/A</v>
      </c>
      <c r="L120" s="82" t="e">
        <f>VLOOKUP(A120,počty!$AA$6:$FA$100,76,0)</f>
        <v>#N/A</v>
      </c>
      <c r="M120" s="82" t="e">
        <f>VLOOKUP(A120,počty!$AA$6:$FA$100,77,0)</f>
        <v>#N/A</v>
      </c>
      <c r="N120" s="82" t="e">
        <f>VLOOKUP(A120,počty!$AA$6:$FA$100,78,0)</f>
        <v>#N/A</v>
      </c>
      <c r="O120" s="92" t="e">
        <f>VLOOKUP(A120,počty!$AA$6:$FA$100,79,0)</f>
        <v>#N/A</v>
      </c>
      <c r="P120" s="497" t="e">
        <f>VLOOKUP(A120,počty!$AA$6:$FA$100,90,0)</f>
        <v>#N/A</v>
      </c>
      <c r="Q120" s="126" t="e">
        <f>VLOOKUP(A120,počty!$AA$6:$FA$100,93,0)</f>
        <v>#N/A</v>
      </c>
    </row>
    <row r="121" spans="1:17" ht="13.5" customHeight="1" thickBot="1">
      <c r="A121" s="514"/>
      <c r="B121" s="500"/>
      <c r="C121" s="122"/>
      <c r="D121" s="86" t="e">
        <f>VLOOKUP(A120,počty!$AA$6:$FA$100,14,0)</f>
        <v>#N/A</v>
      </c>
      <c r="E121" s="87" t="e">
        <f>VLOOKUP(A120,počty!$AA$6:$FA$100,15,0)</f>
        <v>#N/A</v>
      </c>
      <c r="F121" s="125" t="e">
        <f>VLOOKUP(A120,počty!$AA$6:$FA$100,80,0)</f>
        <v>#N/A</v>
      </c>
      <c r="G121" s="89" t="e">
        <f>VLOOKUP(A120,počty!$AA$6:$FA$100,81,0)</f>
        <v>#N/A</v>
      </c>
      <c r="H121" s="90" t="e">
        <f>VLOOKUP(A120,počty!$AA$6:$FA$100,82,0)</f>
        <v>#N/A</v>
      </c>
      <c r="I121" s="90" t="e">
        <f>VLOOKUP(A120,počty!$AA$6:$FA$100,83,0)</f>
        <v>#N/A</v>
      </c>
      <c r="J121" s="90" t="e">
        <f>VLOOKUP(A120,počty!$AA$6:$FA$100,84,0)</f>
        <v>#N/A</v>
      </c>
      <c r="K121" s="91" t="e">
        <f>VLOOKUP(A120,počty!$AA$6:$FA$100,85,0)</f>
        <v>#N/A</v>
      </c>
      <c r="L121" s="88" t="e">
        <f>VLOOKUP(A120,počty!$AA$6:$FA$100,86,0)</f>
        <v>#N/A</v>
      </c>
      <c r="M121" s="88" t="e">
        <f>VLOOKUP(A120,počty!$AA$6:$FA$100,87,0)</f>
        <v>#N/A</v>
      </c>
      <c r="N121" s="88" t="e">
        <f>VLOOKUP(A120,počty!$AA$6:$FA$100,88,0)</f>
        <v>#N/A</v>
      </c>
      <c r="O121" s="93" t="e">
        <f>VLOOKUP(A120,počty!$AA$6:$FA$100,89,0)</f>
        <v>#N/A</v>
      </c>
      <c r="P121" s="498"/>
      <c r="Q121" s="127" t="e">
        <f>VLOOKUP(A120,počty!$AA$6:$FA$100,92,0)</f>
        <v>#N/A</v>
      </c>
    </row>
    <row r="122" spans="1:17" ht="13.5" customHeight="1">
      <c r="A122" s="513">
        <v>56</v>
      </c>
      <c r="B122" s="499" t="e">
        <f>VLOOKUP(A122,počty!$AA$6:$FA$100,91,0)</f>
        <v>#N/A</v>
      </c>
      <c r="C122" s="121" t="e">
        <f>VLOOKUP(A122,počty!$AA$6:$FA$100,69,0)</f>
        <v>#N/A</v>
      </c>
      <c r="D122" s="80" t="e">
        <f>VLOOKUP(A122,počty!$AA$6:$FA$100,13,0)</f>
        <v>#N/A</v>
      </c>
      <c r="E122" s="81" t="e">
        <f>VLOOKUP(A122,počty!$AA$6:$FA$100,16,0)</f>
        <v>#N/A</v>
      </c>
      <c r="F122" s="124" t="e">
        <f>VLOOKUP(A122,počty!$AA$6:$FA$100,70,0)</f>
        <v>#N/A</v>
      </c>
      <c r="G122" s="83" t="e">
        <f>VLOOKUP(A122,počty!$AA$6:$FA$100,71,0)</f>
        <v>#N/A</v>
      </c>
      <c r="H122" s="84" t="e">
        <f>VLOOKUP(A122,počty!$AA$6:$FA$100,72,0)</f>
        <v>#N/A</v>
      </c>
      <c r="I122" s="84" t="e">
        <f>VLOOKUP(A122,počty!$AA$6:$FA$100,73,0)</f>
        <v>#N/A</v>
      </c>
      <c r="J122" s="84" t="e">
        <f>VLOOKUP(A122,počty!$AA$6:$FA$100,74,0)</f>
        <v>#N/A</v>
      </c>
      <c r="K122" s="85" t="e">
        <f>VLOOKUP(A122,počty!$AA$6:$FA$100,75,0)</f>
        <v>#N/A</v>
      </c>
      <c r="L122" s="82" t="e">
        <f>VLOOKUP(A122,počty!$AA$6:$FA$100,76,0)</f>
        <v>#N/A</v>
      </c>
      <c r="M122" s="82" t="e">
        <f>VLOOKUP(A122,počty!$AA$6:$FA$100,77,0)</f>
        <v>#N/A</v>
      </c>
      <c r="N122" s="82" t="e">
        <f>VLOOKUP(A122,počty!$AA$6:$FA$100,78,0)</f>
        <v>#N/A</v>
      </c>
      <c r="O122" s="92" t="e">
        <f>VLOOKUP(A122,počty!$AA$6:$FA$100,79,0)</f>
        <v>#N/A</v>
      </c>
      <c r="P122" s="497" t="e">
        <f>VLOOKUP(A122,počty!$AA$6:$FA$100,90,0)</f>
        <v>#N/A</v>
      </c>
      <c r="Q122" s="126" t="e">
        <f>VLOOKUP(A122,počty!$AA$6:$FA$100,93,0)</f>
        <v>#N/A</v>
      </c>
    </row>
    <row r="123" spans="1:17" ht="13.5" customHeight="1" thickBot="1">
      <c r="A123" s="514"/>
      <c r="B123" s="500"/>
      <c r="C123" s="122"/>
      <c r="D123" s="86" t="e">
        <f>VLOOKUP(A122,počty!$AA$6:$FA$100,14,0)</f>
        <v>#N/A</v>
      </c>
      <c r="E123" s="87" t="e">
        <f>VLOOKUP(A122,počty!$AA$6:$FA$100,15,0)</f>
        <v>#N/A</v>
      </c>
      <c r="F123" s="125" t="e">
        <f>VLOOKUP(A122,počty!$AA$6:$FA$100,80,0)</f>
        <v>#N/A</v>
      </c>
      <c r="G123" s="89" t="e">
        <f>VLOOKUP(A122,počty!$AA$6:$FA$100,81,0)</f>
        <v>#N/A</v>
      </c>
      <c r="H123" s="90" t="e">
        <f>VLOOKUP(A122,počty!$AA$6:$FA$100,82,0)</f>
        <v>#N/A</v>
      </c>
      <c r="I123" s="90" t="e">
        <f>VLOOKUP(A122,počty!$AA$6:$FA$100,83,0)</f>
        <v>#N/A</v>
      </c>
      <c r="J123" s="90" t="e">
        <f>VLOOKUP(A122,počty!$AA$6:$FA$100,84,0)</f>
        <v>#N/A</v>
      </c>
      <c r="K123" s="91" t="e">
        <f>VLOOKUP(A122,počty!$AA$6:$FA$100,85,0)</f>
        <v>#N/A</v>
      </c>
      <c r="L123" s="88" t="e">
        <f>VLOOKUP(A122,počty!$AA$6:$FA$100,86,0)</f>
        <v>#N/A</v>
      </c>
      <c r="M123" s="88" t="e">
        <f>VLOOKUP(A122,počty!$AA$6:$FA$100,87,0)</f>
        <v>#N/A</v>
      </c>
      <c r="N123" s="88" t="e">
        <f>VLOOKUP(A122,počty!$AA$6:$FA$100,88,0)</f>
        <v>#N/A</v>
      </c>
      <c r="O123" s="93" t="e">
        <f>VLOOKUP(A122,počty!$AA$6:$FA$100,89,0)</f>
        <v>#N/A</v>
      </c>
      <c r="P123" s="498"/>
      <c r="Q123" s="127" t="e">
        <f>VLOOKUP(A122,počty!$AA$6:$FA$100,92,0)</f>
        <v>#N/A</v>
      </c>
    </row>
    <row r="124" spans="1:17" ht="13.5" customHeight="1">
      <c r="A124" s="513">
        <v>57</v>
      </c>
      <c r="B124" s="499" t="e">
        <f>VLOOKUP(A124,počty!$AA$6:$FA$100,91,0)</f>
        <v>#N/A</v>
      </c>
      <c r="C124" s="121" t="e">
        <f>VLOOKUP(A124,počty!$AA$6:$FA$100,69,0)</f>
        <v>#N/A</v>
      </c>
      <c r="D124" s="80" t="e">
        <f>VLOOKUP(A124,počty!$AA$6:$FA$100,13,0)</f>
        <v>#N/A</v>
      </c>
      <c r="E124" s="81" t="e">
        <f>VLOOKUP(A124,počty!$AA$6:$FA$100,16,0)</f>
        <v>#N/A</v>
      </c>
      <c r="F124" s="124" t="e">
        <f>VLOOKUP(A124,počty!$AA$6:$FA$100,70,0)</f>
        <v>#N/A</v>
      </c>
      <c r="G124" s="83" t="e">
        <f>VLOOKUP(A124,počty!$AA$6:$FA$100,71,0)</f>
        <v>#N/A</v>
      </c>
      <c r="H124" s="84" t="e">
        <f>VLOOKUP(A124,počty!$AA$6:$FA$100,72,0)</f>
        <v>#N/A</v>
      </c>
      <c r="I124" s="84" t="e">
        <f>VLOOKUP(A124,počty!$AA$6:$FA$100,73,0)</f>
        <v>#N/A</v>
      </c>
      <c r="J124" s="84" t="e">
        <f>VLOOKUP(A124,počty!$AA$6:$FA$100,74,0)</f>
        <v>#N/A</v>
      </c>
      <c r="K124" s="85" t="e">
        <f>VLOOKUP(A124,počty!$AA$6:$FA$100,75,0)</f>
        <v>#N/A</v>
      </c>
      <c r="L124" s="82" t="e">
        <f>VLOOKUP(A124,počty!$AA$6:$FA$100,76,0)</f>
        <v>#N/A</v>
      </c>
      <c r="M124" s="82" t="e">
        <f>VLOOKUP(A124,počty!$AA$6:$FA$100,77,0)</f>
        <v>#N/A</v>
      </c>
      <c r="N124" s="82" t="e">
        <f>VLOOKUP(A124,počty!$AA$6:$FA$100,78,0)</f>
        <v>#N/A</v>
      </c>
      <c r="O124" s="92" t="e">
        <f>VLOOKUP(A124,počty!$AA$6:$FA$100,79,0)</f>
        <v>#N/A</v>
      </c>
      <c r="P124" s="497" t="e">
        <f>VLOOKUP(A124,počty!$AA$6:$FA$100,90,0)</f>
        <v>#N/A</v>
      </c>
      <c r="Q124" s="126" t="e">
        <f>VLOOKUP(A124,počty!$AA$6:$FA$100,93,0)</f>
        <v>#N/A</v>
      </c>
    </row>
    <row r="125" spans="1:17" ht="13.5" customHeight="1" thickBot="1">
      <c r="A125" s="514"/>
      <c r="B125" s="500"/>
      <c r="C125" s="122"/>
      <c r="D125" s="86" t="e">
        <f>VLOOKUP(A124,počty!$AA$6:$FA$100,14,0)</f>
        <v>#N/A</v>
      </c>
      <c r="E125" s="87" t="e">
        <f>VLOOKUP(A124,počty!$AA$6:$FA$100,15,0)</f>
        <v>#N/A</v>
      </c>
      <c r="F125" s="125" t="e">
        <f>VLOOKUP(A124,počty!$AA$6:$FA$100,80,0)</f>
        <v>#N/A</v>
      </c>
      <c r="G125" s="89" t="e">
        <f>VLOOKUP(A124,počty!$AA$6:$FA$100,81,0)</f>
        <v>#N/A</v>
      </c>
      <c r="H125" s="90" t="e">
        <f>VLOOKUP(A124,počty!$AA$6:$FA$100,82,0)</f>
        <v>#N/A</v>
      </c>
      <c r="I125" s="90" t="e">
        <f>VLOOKUP(A124,počty!$AA$6:$FA$100,83,0)</f>
        <v>#N/A</v>
      </c>
      <c r="J125" s="90" t="e">
        <f>VLOOKUP(A124,počty!$AA$6:$FA$100,84,0)</f>
        <v>#N/A</v>
      </c>
      <c r="K125" s="91" t="e">
        <f>VLOOKUP(A124,počty!$AA$6:$FA$100,85,0)</f>
        <v>#N/A</v>
      </c>
      <c r="L125" s="88" t="e">
        <f>VLOOKUP(A124,počty!$AA$6:$FA$100,86,0)</f>
        <v>#N/A</v>
      </c>
      <c r="M125" s="88" t="e">
        <f>VLOOKUP(A124,počty!$AA$6:$FA$100,87,0)</f>
        <v>#N/A</v>
      </c>
      <c r="N125" s="88" t="e">
        <f>VLOOKUP(A124,počty!$AA$6:$FA$100,88,0)</f>
        <v>#N/A</v>
      </c>
      <c r="O125" s="93" t="e">
        <f>VLOOKUP(A124,počty!$AA$6:$FA$100,89,0)</f>
        <v>#N/A</v>
      </c>
      <c r="P125" s="498"/>
      <c r="Q125" s="127" t="e">
        <f>VLOOKUP(A124,počty!$AA$6:$FA$100,92,0)</f>
        <v>#N/A</v>
      </c>
    </row>
    <row r="126" spans="1:17" ht="13.5" customHeight="1">
      <c r="A126" s="513">
        <v>58</v>
      </c>
      <c r="B126" s="499" t="e">
        <f>VLOOKUP(A126,počty!$AA$6:$FA$100,91,0)</f>
        <v>#N/A</v>
      </c>
      <c r="C126" s="121" t="e">
        <f>VLOOKUP(A126,počty!$AA$6:$FA$100,69,0)</f>
        <v>#N/A</v>
      </c>
      <c r="D126" s="80" t="e">
        <f>VLOOKUP(A126,počty!$AA$6:$FA$100,13,0)</f>
        <v>#N/A</v>
      </c>
      <c r="E126" s="81" t="e">
        <f>VLOOKUP(A126,počty!$AA$6:$FA$100,16,0)</f>
        <v>#N/A</v>
      </c>
      <c r="F126" s="124" t="e">
        <f>VLOOKUP(A126,počty!$AA$6:$FA$100,70,0)</f>
        <v>#N/A</v>
      </c>
      <c r="G126" s="83" t="e">
        <f>VLOOKUP(A126,počty!$AA$6:$FA$100,71,0)</f>
        <v>#N/A</v>
      </c>
      <c r="H126" s="84" t="e">
        <f>VLOOKUP(A126,počty!$AA$6:$FA$100,72,0)</f>
        <v>#N/A</v>
      </c>
      <c r="I126" s="84" t="e">
        <f>VLOOKUP(A126,počty!$AA$6:$FA$100,73,0)</f>
        <v>#N/A</v>
      </c>
      <c r="J126" s="84" t="e">
        <f>VLOOKUP(A126,počty!$AA$6:$FA$100,74,0)</f>
        <v>#N/A</v>
      </c>
      <c r="K126" s="85" t="e">
        <f>VLOOKUP(A126,počty!$AA$6:$FA$100,75,0)</f>
        <v>#N/A</v>
      </c>
      <c r="L126" s="82" t="e">
        <f>VLOOKUP(A126,počty!$AA$6:$FA$100,76,0)</f>
        <v>#N/A</v>
      </c>
      <c r="M126" s="82" t="e">
        <f>VLOOKUP(A126,počty!$AA$6:$FA$100,77,0)</f>
        <v>#N/A</v>
      </c>
      <c r="N126" s="82" t="e">
        <f>VLOOKUP(A126,počty!$AA$6:$FA$100,78,0)</f>
        <v>#N/A</v>
      </c>
      <c r="O126" s="92" t="e">
        <f>VLOOKUP(A126,počty!$AA$6:$FA$100,79,0)</f>
        <v>#N/A</v>
      </c>
      <c r="P126" s="497" t="e">
        <f>VLOOKUP(A126,počty!$AA$6:$FA$100,90,0)</f>
        <v>#N/A</v>
      </c>
      <c r="Q126" s="126" t="e">
        <f>VLOOKUP(A126,počty!$AA$6:$FA$100,93,0)</f>
        <v>#N/A</v>
      </c>
    </row>
    <row r="127" spans="1:17" ht="13.5" customHeight="1" thickBot="1">
      <c r="A127" s="514"/>
      <c r="B127" s="500"/>
      <c r="C127" s="122"/>
      <c r="D127" s="86" t="e">
        <f>VLOOKUP(A126,počty!$AA$6:$FA$100,14,0)</f>
        <v>#N/A</v>
      </c>
      <c r="E127" s="87" t="e">
        <f>VLOOKUP(A126,počty!$AA$6:$FA$100,15,0)</f>
        <v>#N/A</v>
      </c>
      <c r="F127" s="125" t="e">
        <f>VLOOKUP(A126,počty!$AA$6:$FA$100,80,0)</f>
        <v>#N/A</v>
      </c>
      <c r="G127" s="89" t="e">
        <f>VLOOKUP(A126,počty!$AA$6:$FA$100,81,0)</f>
        <v>#N/A</v>
      </c>
      <c r="H127" s="90" t="e">
        <f>VLOOKUP(A126,počty!$AA$6:$FA$100,82,0)</f>
        <v>#N/A</v>
      </c>
      <c r="I127" s="90" t="e">
        <f>VLOOKUP(A126,počty!$AA$6:$FA$100,83,0)</f>
        <v>#N/A</v>
      </c>
      <c r="J127" s="90" t="e">
        <f>VLOOKUP(A126,počty!$AA$6:$FA$100,84,0)</f>
        <v>#N/A</v>
      </c>
      <c r="K127" s="91" t="e">
        <f>VLOOKUP(A126,počty!$AA$6:$FA$100,85,0)</f>
        <v>#N/A</v>
      </c>
      <c r="L127" s="88" t="e">
        <f>VLOOKUP(A126,počty!$AA$6:$FA$100,86,0)</f>
        <v>#N/A</v>
      </c>
      <c r="M127" s="88" t="e">
        <f>VLOOKUP(A126,počty!$AA$6:$FA$100,87,0)</f>
        <v>#N/A</v>
      </c>
      <c r="N127" s="88" t="e">
        <f>VLOOKUP(A126,počty!$AA$6:$FA$100,88,0)</f>
        <v>#N/A</v>
      </c>
      <c r="O127" s="93" t="e">
        <f>VLOOKUP(A126,počty!$AA$6:$FA$100,89,0)</f>
        <v>#N/A</v>
      </c>
      <c r="P127" s="498"/>
      <c r="Q127" s="127" t="e">
        <f>VLOOKUP(A126,počty!$AA$6:$FA$100,92,0)</f>
        <v>#N/A</v>
      </c>
    </row>
    <row r="128" spans="1:17" ht="13.5" customHeight="1">
      <c r="A128" s="513">
        <v>59</v>
      </c>
      <c r="B128" s="499" t="e">
        <f>VLOOKUP(A128,počty!$AA$6:$FA$100,91,0)</f>
        <v>#N/A</v>
      </c>
      <c r="C128" s="121" t="e">
        <f>VLOOKUP(A128,počty!$AA$6:$FA$100,69,0)</f>
        <v>#N/A</v>
      </c>
      <c r="D128" s="80" t="e">
        <f>VLOOKUP(A128,počty!$AA$6:$FA$100,13,0)</f>
        <v>#N/A</v>
      </c>
      <c r="E128" s="81" t="e">
        <f>VLOOKUP(A128,počty!$AA$6:$FA$100,16,0)</f>
        <v>#N/A</v>
      </c>
      <c r="F128" s="124" t="e">
        <f>VLOOKUP(A128,počty!$AA$6:$FA$100,70,0)</f>
        <v>#N/A</v>
      </c>
      <c r="G128" s="83" t="e">
        <f>VLOOKUP(A128,počty!$AA$6:$FA$100,71,0)</f>
        <v>#N/A</v>
      </c>
      <c r="H128" s="84" t="e">
        <f>VLOOKUP(A128,počty!$AA$6:$FA$100,72,0)</f>
        <v>#N/A</v>
      </c>
      <c r="I128" s="84" t="e">
        <f>VLOOKUP(A128,počty!$AA$6:$FA$100,73,0)</f>
        <v>#N/A</v>
      </c>
      <c r="J128" s="84" t="e">
        <f>VLOOKUP(A128,počty!$AA$6:$FA$100,74,0)</f>
        <v>#N/A</v>
      </c>
      <c r="K128" s="85" t="e">
        <f>VLOOKUP(A128,počty!$AA$6:$FA$100,75,0)</f>
        <v>#N/A</v>
      </c>
      <c r="L128" s="82" t="e">
        <f>VLOOKUP(A128,počty!$AA$6:$FA$100,76,0)</f>
        <v>#N/A</v>
      </c>
      <c r="M128" s="82" t="e">
        <f>VLOOKUP(A128,počty!$AA$6:$FA$100,77,0)</f>
        <v>#N/A</v>
      </c>
      <c r="N128" s="82" t="e">
        <f>VLOOKUP(A128,počty!$AA$6:$FA$100,78,0)</f>
        <v>#N/A</v>
      </c>
      <c r="O128" s="92" t="e">
        <f>VLOOKUP(A128,počty!$AA$6:$FA$100,79,0)</f>
        <v>#N/A</v>
      </c>
      <c r="P128" s="497" t="e">
        <f>VLOOKUP(A128,počty!$AA$6:$FA$100,90,0)</f>
        <v>#N/A</v>
      </c>
      <c r="Q128" s="126" t="e">
        <f>VLOOKUP(A128,počty!$AA$6:$FA$100,93,0)</f>
        <v>#N/A</v>
      </c>
    </row>
    <row r="129" spans="1:17" ht="13.5" customHeight="1" thickBot="1">
      <c r="A129" s="514"/>
      <c r="B129" s="500"/>
      <c r="C129" s="122"/>
      <c r="D129" s="86" t="e">
        <f>VLOOKUP(A128,počty!$AA$6:$FA$100,14,0)</f>
        <v>#N/A</v>
      </c>
      <c r="E129" s="87" t="e">
        <f>VLOOKUP(A128,počty!$AA$6:$FA$100,15,0)</f>
        <v>#N/A</v>
      </c>
      <c r="F129" s="125" t="e">
        <f>VLOOKUP(A128,počty!$AA$6:$FA$100,80,0)</f>
        <v>#N/A</v>
      </c>
      <c r="G129" s="89" t="e">
        <f>VLOOKUP(A128,počty!$AA$6:$FA$100,81,0)</f>
        <v>#N/A</v>
      </c>
      <c r="H129" s="90" t="e">
        <f>VLOOKUP(A128,počty!$AA$6:$FA$100,82,0)</f>
        <v>#N/A</v>
      </c>
      <c r="I129" s="90" t="e">
        <f>VLOOKUP(A128,počty!$AA$6:$FA$100,83,0)</f>
        <v>#N/A</v>
      </c>
      <c r="J129" s="90" t="e">
        <f>VLOOKUP(A128,počty!$AA$6:$FA$100,84,0)</f>
        <v>#N/A</v>
      </c>
      <c r="K129" s="91" t="e">
        <f>VLOOKUP(A128,počty!$AA$6:$FA$100,85,0)</f>
        <v>#N/A</v>
      </c>
      <c r="L129" s="88" t="e">
        <f>VLOOKUP(A128,počty!$AA$6:$FA$100,86,0)</f>
        <v>#N/A</v>
      </c>
      <c r="M129" s="88" t="e">
        <f>VLOOKUP(A128,počty!$AA$6:$FA$100,87,0)</f>
        <v>#N/A</v>
      </c>
      <c r="N129" s="88" t="e">
        <f>VLOOKUP(A128,počty!$AA$6:$FA$100,88,0)</f>
        <v>#N/A</v>
      </c>
      <c r="O129" s="93" t="e">
        <f>VLOOKUP(A128,počty!$AA$6:$FA$100,89,0)</f>
        <v>#N/A</v>
      </c>
      <c r="P129" s="498"/>
      <c r="Q129" s="127" t="e">
        <f>VLOOKUP(A128,počty!$AA$6:$FA$100,92,0)</f>
        <v>#N/A</v>
      </c>
    </row>
    <row r="130" spans="1:17" ht="13.5" customHeight="1">
      <c r="A130" s="513">
        <v>60</v>
      </c>
      <c r="B130" s="499" t="e">
        <f>VLOOKUP(A130,počty!$AA$6:$FA$100,91,0)</f>
        <v>#N/A</v>
      </c>
      <c r="C130" s="121" t="e">
        <f>VLOOKUP(A130,počty!$AA$6:$FA$100,69,0)</f>
        <v>#N/A</v>
      </c>
      <c r="D130" s="80" t="e">
        <f>VLOOKUP(A130,počty!$AA$6:$FA$100,13,0)</f>
        <v>#N/A</v>
      </c>
      <c r="E130" s="81" t="e">
        <f>VLOOKUP(A130,počty!$AA$6:$FA$100,16,0)</f>
        <v>#N/A</v>
      </c>
      <c r="F130" s="124" t="e">
        <f>VLOOKUP(A130,počty!$AA$6:$FA$100,70,0)</f>
        <v>#N/A</v>
      </c>
      <c r="G130" s="83" t="e">
        <f>VLOOKUP(A130,počty!$AA$6:$FA$100,71,0)</f>
        <v>#N/A</v>
      </c>
      <c r="H130" s="84" t="e">
        <f>VLOOKUP(A130,počty!$AA$6:$FA$100,72,0)</f>
        <v>#N/A</v>
      </c>
      <c r="I130" s="84" t="e">
        <f>VLOOKUP(A130,počty!$AA$6:$FA$100,73,0)</f>
        <v>#N/A</v>
      </c>
      <c r="J130" s="84" t="e">
        <f>VLOOKUP(A130,počty!$AA$6:$FA$100,74,0)</f>
        <v>#N/A</v>
      </c>
      <c r="K130" s="85" t="e">
        <f>VLOOKUP(A130,počty!$AA$6:$FA$100,75,0)</f>
        <v>#N/A</v>
      </c>
      <c r="L130" s="82" t="e">
        <f>VLOOKUP(A130,počty!$AA$6:$FA$100,76,0)</f>
        <v>#N/A</v>
      </c>
      <c r="M130" s="82" t="e">
        <f>VLOOKUP(A130,počty!$AA$6:$FA$100,77,0)</f>
        <v>#N/A</v>
      </c>
      <c r="N130" s="82" t="e">
        <f>VLOOKUP(A130,počty!$AA$6:$FA$100,78,0)</f>
        <v>#N/A</v>
      </c>
      <c r="O130" s="92" t="e">
        <f>VLOOKUP(A130,počty!$AA$6:$FA$100,79,0)</f>
        <v>#N/A</v>
      </c>
      <c r="P130" s="497" t="e">
        <f>VLOOKUP(A130,počty!$AA$6:$FA$100,90,0)</f>
        <v>#N/A</v>
      </c>
      <c r="Q130" s="126" t="e">
        <f>VLOOKUP(A130,počty!$AA$6:$FA$100,93,0)</f>
        <v>#N/A</v>
      </c>
    </row>
    <row r="131" spans="1:17" ht="13.5" customHeight="1" thickBot="1">
      <c r="A131" s="514"/>
      <c r="B131" s="500"/>
      <c r="C131" s="122"/>
      <c r="D131" s="86" t="e">
        <f>VLOOKUP(A130,počty!$AA$6:$FA$100,14,0)</f>
        <v>#N/A</v>
      </c>
      <c r="E131" s="87" t="e">
        <f>VLOOKUP(A130,počty!$AA$6:$FA$100,15,0)</f>
        <v>#N/A</v>
      </c>
      <c r="F131" s="125" t="e">
        <f>VLOOKUP(A130,počty!$AA$6:$FA$100,80,0)</f>
        <v>#N/A</v>
      </c>
      <c r="G131" s="89" t="e">
        <f>VLOOKUP(A130,počty!$AA$6:$FA$100,81,0)</f>
        <v>#N/A</v>
      </c>
      <c r="H131" s="90" t="e">
        <f>VLOOKUP(A130,počty!$AA$6:$FA$100,82,0)</f>
        <v>#N/A</v>
      </c>
      <c r="I131" s="90" t="e">
        <f>VLOOKUP(A130,počty!$AA$6:$FA$100,83,0)</f>
        <v>#N/A</v>
      </c>
      <c r="J131" s="90" t="e">
        <f>VLOOKUP(A130,počty!$AA$6:$FA$100,84,0)</f>
        <v>#N/A</v>
      </c>
      <c r="K131" s="91" t="e">
        <f>VLOOKUP(A130,počty!$AA$6:$FA$100,85,0)</f>
        <v>#N/A</v>
      </c>
      <c r="L131" s="88" t="e">
        <f>VLOOKUP(A130,počty!$AA$6:$FA$100,86,0)</f>
        <v>#N/A</v>
      </c>
      <c r="M131" s="88" t="e">
        <f>VLOOKUP(A130,počty!$AA$6:$FA$100,87,0)</f>
        <v>#N/A</v>
      </c>
      <c r="N131" s="88" t="e">
        <f>VLOOKUP(A130,počty!$AA$6:$FA$100,88,0)</f>
        <v>#N/A</v>
      </c>
      <c r="O131" s="93" t="e">
        <f>VLOOKUP(A130,počty!$AA$6:$FA$100,89,0)</f>
        <v>#N/A</v>
      </c>
      <c r="P131" s="498"/>
      <c r="Q131" s="127" t="e">
        <f>VLOOKUP(A130,počty!$AA$6:$FA$100,92,0)</f>
        <v>#N/A</v>
      </c>
    </row>
    <row r="132" spans="1:17" ht="13.5" customHeight="1">
      <c r="A132" s="513">
        <v>61</v>
      </c>
      <c r="B132" s="499" t="e">
        <f>VLOOKUP(A132,počty!$AA$6:$FA$100,91,0)</f>
        <v>#N/A</v>
      </c>
      <c r="C132" s="121" t="e">
        <f>VLOOKUP(A132,počty!$AA$6:$FA$100,69,0)</f>
        <v>#N/A</v>
      </c>
      <c r="D132" s="80" t="e">
        <f>VLOOKUP(A132,počty!$AA$6:$FA$100,13,0)</f>
        <v>#N/A</v>
      </c>
      <c r="E132" s="81" t="e">
        <f>VLOOKUP(A132,počty!$AA$6:$FA$100,16,0)</f>
        <v>#N/A</v>
      </c>
      <c r="F132" s="124" t="e">
        <f>VLOOKUP(A132,počty!$AA$6:$FA$100,70,0)</f>
        <v>#N/A</v>
      </c>
      <c r="G132" s="83" t="e">
        <f>VLOOKUP(A132,počty!$AA$6:$FA$100,71,0)</f>
        <v>#N/A</v>
      </c>
      <c r="H132" s="84" t="e">
        <f>VLOOKUP(A132,počty!$AA$6:$FA$100,72,0)</f>
        <v>#N/A</v>
      </c>
      <c r="I132" s="84" t="e">
        <f>VLOOKUP(A132,počty!$AA$6:$FA$100,73,0)</f>
        <v>#N/A</v>
      </c>
      <c r="J132" s="84" t="e">
        <f>VLOOKUP(A132,počty!$AA$6:$FA$100,74,0)</f>
        <v>#N/A</v>
      </c>
      <c r="K132" s="85" t="e">
        <f>VLOOKUP(A132,počty!$AA$6:$FA$100,75,0)</f>
        <v>#N/A</v>
      </c>
      <c r="L132" s="82" t="e">
        <f>VLOOKUP(A132,počty!$AA$6:$FA$100,76,0)</f>
        <v>#N/A</v>
      </c>
      <c r="M132" s="82" t="e">
        <f>VLOOKUP(A132,počty!$AA$6:$FA$100,77,0)</f>
        <v>#N/A</v>
      </c>
      <c r="N132" s="82" t="e">
        <f>VLOOKUP(A132,počty!$AA$6:$FA$100,78,0)</f>
        <v>#N/A</v>
      </c>
      <c r="O132" s="92" t="e">
        <f>VLOOKUP(A132,počty!$AA$6:$FA$100,79,0)</f>
        <v>#N/A</v>
      </c>
      <c r="P132" s="497" t="e">
        <f>VLOOKUP(A132,počty!$AA$6:$FA$100,90,0)</f>
        <v>#N/A</v>
      </c>
      <c r="Q132" s="126" t="e">
        <f>VLOOKUP(A132,počty!$AA$6:$FA$100,93,0)</f>
        <v>#N/A</v>
      </c>
    </row>
    <row r="133" spans="1:17" ht="13.5" customHeight="1" thickBot="1">
      <c r="A133" s="514"/>
      <c r="B133" s="500"/>
      <c r="C133" s="122"/>
      <c r="D133" s="86" t="e">
        <f>VLOOKUP(A132,počty!$AA$6:$FA$100,14,0)</f>
        <v>#N/A</v>
      </c>
      <c r="E133" s="87" t="e">
        <f>VLOOKUP(A132,počty!$AA$6:$FA$100,15,0)</f>
        <v>#N/A</v>
      </c>
      <c r="F133" s="125" t="e">
        <f>VLOOKUP(A132,počty!$AA$6:$FA$100,80,0)</f>
        <v>#N/A</v>
      </c>
      <c r="G133" s="89" t="e">
        <f>VLOOKUP(A132,počty!$AA$6:$FA$100,81,0)</f>
        <v>#N/A</v>
      </c>
      <c r="H133" s="90" t="e">
        <f>VLOOKUP(A132,počty!$AA$6:$FA$100,82,0)</f>
        <v>#N/A</v>
      </c>
      <c r="I133" s="90" t="e">
        <f>VLOOKUP(A132,počty!$AA$6:$FA$100,83,0)</f>
        <v>#N/A</v>
      </c>
      <c r="J133" s="90" t="e">
        <f>VLOOKUP(A132,počty!$AA$6:$FA$100,84,0)</f>
        <v>#N/A</v>
      </c>
      <c r="K133" s="91" t="e">
        <f>VLOOKUP(A132,počty!$AA$6:$FA$100,85,0)</f>
        <v>#N/A</v>
      </c>
      <c r="L133" s="88" t="e">
        <f>VLOOKUP(A132,počty!$AA$6:$FA$100,86,0)</f>
        <v>#N/A</v>
      </c>
      <c r="M133" s="88" t="e">
        <f>VLOOKUP(A132,počty!$AA$6:$FA$100,87,0)</f>
        <v>#N/A</v>
      </c>
      <c r="N133" s="88" t="e">
        <f>VLOOKUP(A132,počty!$AA$6:$FA$100,88,0)</f>
        <v>#N/A</v>
      </c>
      <c r="O133" s="93" t="e">
        <f>VLOOKUP(A132,počty!$AA$6:$FA$100,89,0)</f>
        <v>#N/A</v>
      </c>
      <c r="P133" s="498"/>
      <c r="Q133" s="127" t="e">
        <f>VLOOKUP(A132,počty!$AA$6:$FA$100,92,0)</f>
        <v>#N/A</v>
      </c>
    </row>
    <row r="134" spans="1:17" ht="13.5" customHeight="1">
      <c r="A134" s="513">
        <v>62</v>
      </c>
      <c r="B134" s="499" t="e">
        <f>VLOOKUP(A134,počty!$AA$6:$FA$100,91,0)</f>
        <v>#N/A</v>
      </c>
      <c r="C134" s="121" t="e">
        <f>VLOOKUP(A134,počty!$AA$6:$FA$100,69,0)</f>
        <v>#N/A</v>
      </c>
      <c r="D134" s="80" t="e">
        <f>VLOOKUP(A134,počty!$AA$6:$FA$100,13,0)</f>
        <v>#N/A</v>
      </c>
      <c r="E134" s="81" t="e">
        <f>VLOOKUP(A134,počty!$AA$6:$FA$100,16,0)</f>
        <v>#N/A</v>
      </c>
      <c r="F134" s="124" t="e">
        <f>VLOOKUP(A134,počty!$AA$6:$FA$100,70,0)</f>
        <v>#N/A</v>
      </c>
      <c r="G134" s="83" t="e">
        <f>VLOOKUP(A134,počty!$AA$6:$FA$100,71,0)</f>
        <v>#N/A</v>
      </c>
      <c r="H134" s="84" t="e">
        <f>VLOOKUP(A134,počty!$AA$6:$FA$100,72,0)</f>
        <v>#N/A</v>
      </c>
      <c r="I134" s="84" t="e">
        <f>VLOOKUP(A134,počty!$AA$6:$FA$100,73,0)</f>
        <v>#N/A</v>
      </c>
      <c r="J134" s="84" t="e">
        <f>VLOOKUP(A134,počty!$AA$6:$FA$100,74,0)</f>
        <v>#N/A</v>
      </c>
      <c r="K134" s="85" t="e">
        <f>VLOOKUP(A134,počty!$AA$6:$FA$100,75,0)</f>
        <v>#N/A</v>
      </c>
      <c r="L134" s="82" t="e">
        <f>VLOOKUP(A134,počty!$AA$6:$FA$100,76,0)</f>
        <v>#N/A</v>
      </c>
      <c r="M134" s="82" t="e">
        <f>VLOOKUP(A134,počty!$AA$6:$FA$100,77,0)</f>
        <v>#N/A</v>
      </c>
      <c r="N134" s="82" t="e">
        <f>VLOOKUP(A134,počty!$AA$6:$FA$100,78,0)</f>
        <v>#N/A</v>
      </c>
      <c r="O134" s="92" t="e">
        <f>VLOOKUP(A134,počty!$AA$6:$FA$100,79,0)</f>
        <v>#N/A</v>
      </c>
      <c r="P134" s="497" t="e">
        <f>VLOOKUP(A134,počty!$AA$6:$FA$100,90,0)</f>
        <v>#N/A</v>
      </c>
      <c r="Q134" s="126" t="e">
        <f>VLOOKUP(A134,počty!$AA$6:$FA$100,93,0)</f>
        <v>#N/A</v>
      </c>
    </row>
    <row r="135" spans="1:17" ht="13.5" customHeight="1" thickBot="1">
      <c r="A135" s="514"/>
      <c r="B135" s="500"/>
      <c r="C135" s="122"/>
      <c r="D135" s="86" t="e">
        <f>VLOOKUP(A134,počty!$AA$6:$FA$100,14,0)</f>
        <v>#N/A</v>
      </c>
      <c r="E135" s="87" t="e">
        <f>VLOOKUP(A134,počty!$AA$6:$FA$100,15,0)</f>
        <v>#N/A</v>
      </c>
      <c r="F135" s="125" t="e">
        <f>VLOOKUP(A134,počty!$AA$6:$FA$100,80,0)</f>
        <v>#N/A</v>
      </c>
      <c r="G135" s="89" t="e">
        <f>VLOOKUP(A134,počty!$AA$6:$FA$100,81,0)</f>
        <v>#N/A</v>
      </c>
      <c r="H135" s="90" t="e">
        <f>VLOOKUP(A134,počty!$AA$6:$FA$100,82,0)</f>
        <v>#N/A</v>
      </c>
      <c r="I135" s="90" t="e">
        <f>VLOOKUP(A134,počty!$AA$6:$FA$100,83,0)</f>
        <v>#N/A</v>
      </c>
      <c r="J135" s="90" t="e">
        <f>VLOOKUP(A134,počty!$AA$6:$FA$100,84,0)</f>
        <v>#N/A</v>
      </c>
      <c r="K135" s="91" t="e">
        <f>VLOOKUP(A134,počty!$AA$6:$FA$100,85,0)</f>
        <v>#N/A</v>
      </c>
      <c r="L135" s="88" t="e">
        <f>VLOOKUP(A134,počty!$AA$6:$FA$100,86,0)</f>
        <v>#N/A</v>
      </c>
      <c r="M135" s="88" t="e">
        <f>VLOOKUP(A134,počty!$AA$6:$FA$100,87,0)</f>
        <v>#N/A</v>
      </c>
      <c r="N135" s="88" t="e">
        <f>VLOOKUP(A134,počty!$AA$6:$FA$100,88,0)</f>
        <v>#N/A</v>
      </c>
      <c r="O135" s="93" t="e">
        <f>VLOOKUP(A134,počty!$AA$6:$FA$100,89,0)</f>
        <v>#N/A</v>
      </c>
      <c r="P135" s="498"/>
      <c r="Q135" s="127" t="e">
        <f>VLOOKUP(A134,počty!$AA$6:$FA$100,92,0)</f>
        <v>#N/A</v>
      </c>
    </row>
    <row r="136" spans="1:17" ht="13.5" customHeight="1">
      <c r="A136" s="513">
        <v>63</v>
      </c>
      <c r="B136" s="499" t="e">
        <f>VLOOKUP(A136,počty!$AA$6:$FA$100,91,0)</f>
        <v>#N/A</v>
      </c>
      <c r="C136" s="121" t="e">
        <f>VLOOKUP(A136,počty!$AA$6:$FA$100,69,0)</f>
        <v>#N/A</v>
      </c>
      <c r="D136" s="80" t="e">
        <f>VLOOKUP(A136,počty!$AA$6:$FA$100,13,0)</f>
        <v>#N/A</v>
      </c>
      <c r="E136" s="81" t="e">
        <f>VLOOKUP(A136,počty!$AA$6:$FA$100,16,0)</f>
        <v>#N/A</v>
      </c>
      <c r="F136" s="124" t="e">
        <f>VLOOKUP(A136,počty!$AA$6:$FA$100,70,0)</f>
        <v>#N/A</v>
      </c>
      <c r="G136" s="83" t="e">
        <f>VLOOKUP(A136,počty!$AA$6:$FA$100,71,0)</f>
        <v>#N/A</v>
      </c>
      <c r="H136" s="84" t="e">
        <f>VLOOKUP(A136,počty!$AA$6:$FA$100,72,0)</f>
        <v>#N/A</v>
      </c>
      <c r="I136" s="84" t="e">
        <f>VLOOKUP(A136,počty!$AA$6:$FA$100,73,0)</f>
        <v>#N/A</v>
      </c>
      <c r="J136" s="84" t="e">
        <f>VLOOKUP(A136,počty!$AA$6:$FA$100,74,0)</f>
        <v>#N/A</v>
      </c>
      <c r="K136" s="85" t="e">
        <f>VLOOKUP(A136,počty!$AA$6:$FA$100,75,0)</f>
        <v>#N/A</v>
      </c>
      <c r="L136" s="82" t="e">
        <f>VLOOKUP(A136,počty!$AA$6:$FA$100,76,0)</f>
        <v>#N/A</v>
      </c>
      <c r="M136" s="82" t="e">
        <f>VLOOKUP(A136,počty!$AA$6:$FA$100,77,0)</f>
        <v>#N/A</v>
      </c>
      <c r="N136" s="82" t="e">
        <f>VLOOKUP(A136,počty!$AA$6:$FA$100,78,0)</f>
        <v>#N/A</v>
      </c>
      <c r="O136" s="92" t="e">
        <f>VLOOKUP(A136,počty!$AA$6:$FA$100,79,0)</f>
        <v>#N/A</v>
      </c>
      <c r="P136" s="497" t="e">
        <f>VLOOKUP(A136,počty!$AA$6:$FA$100,90,0)</f>
        <v>#N/A</v>
      </c>
      <c r="Q136" s="126" t="e">
        <f>VLOOKUP(A136,počty!$AA$6:$FA$100,93,0)</f>
        <v>#N/A</v>
      </c>
    </row>
    <row r="137" spans="1:17" ht="13.5" customHeight="1" thickBot="1">
      <c r="A137" s="514"/>
      <c r="B137" s="500"/>
      <c r="C137" s="122"/>
      <c r="D137" s="86" t="e">
        <f>VLOOKUP(A136,počty!$AA$6:$FA$100,14,0)</f>
        <v>#N/A</v>
      </c>
      <c r="E137" s="87" t="e">
        <f>VLOOKUP(A136,počty!$AA$6:$FA$100,15,0)</f>
        <v>#N/A</v>
      </c>
      <c r="F137" s="125" t="e">
        <f>VLOOKUP(A136,počty!$AA$6:$FA$100,80,0)</f>
        <v>#N/A</v>
      </c>
      <c r="G137" s="89" t="e">
        <f>VLOOKUP(A136,počty!$AA$6:$FA$100,81,0)</f>
        <v>#N/A</v>
      </c>
      <c r="H137" s="90" t="e">
        <f>VLOOKUP(A136,počty!$AA$6:$FA$100,82,0)</f>
        <v>#N/A</v>
      </c>
      <c r="I137" s="90" t="e">
        <f>VLOOKUP(A136,počty!$AA$6:$FA$100,83,0)</f>
        <v>#N/A</v>
      </c>
      <c r="J137" s="90" t="e">
        <f>VLOOKUP(A136,počty!$AA$6:$FA$100,84,0)</f>
        <v>#N/A</v>
      </c>
      <c r="K137" s="91" t="e">
        <f>VLOOKUP(A136,počty!$AA$6:$FA$100,85,0)</f>
        <v>#N/A</v>
      </c>
      <c r="L137" s="88" t="e">
        <f>VLOOKUP(A136,počty!$AA$6:$FA$100,86,0)</f>
        <v>#N/A</v>
      </c>
      <c r="M137" s="88" t="e">
        <f>VLOOKUP(A136,počty!$AA$6:$FA$100,87,0)</f>
        <v>#N/A</v>
      </c>
      <c r="N137" s="88" t="e">
        <f>VLOOKUP(A136,počty!$AA$6:$FA$100,88,0)</f>
        <v>#N/A</v>
      </c>
      <c r="O137" s="93" t="e">
        <f>VLOOKUP(A136,počty!$AA$6:$FA$100,89,0)</f>
        <v>#N/A</v>
      </c>
      <c r="P137" s="498"/>
      <c r="Q137" s="127" t="e">
        <f>VLOOKUP(A136,počty!$AA$6:$FA$100,92,0)</f>
        <v>#N/A</v>
      </c>
    </row>
    <row r="138" spans="1:17" ht="13.5" customHeight="1">
      <c r="A138" s="513">
        <v>64</v>
      </c>
      <c r="B138" s="499" t="e">
        <f>VLOOKUP(A138,počty!$AA$6:$FA$100,91,0)</f>
        <v>#N/A</v>
      </c>
      <c r="C138" s="121" t="e">
        <f>VLOOKUP(A138,počty!$AA$6:$FA$100,69,0)</f>
        <v>#N/A</v>
      </c>
      <c r="D138" s="80" t="e">
        <f>VLOOKUP(A138,počty!$AA$6:$FA$100,13,0)</f>
        <v>#N/A</v>
      </c>
      <c r="E138" s="81" t="e">
        <f>VLOOKUP(A138,počty!$AA$6:$FA$100,16,0)</f>
        <v>#N/A</v>
      </c>
      <c r="F138" s="124" t="e">
        <f>VLOOKUP(A138,počty!$AA$6:$FA$100,70,0)</f>
        <v>#N/A</v>
      </c>
      <c r="G138" s="83" t="e">
        <f>VLOOKUP(A138,počty!$AA$6:$FA$100,71,0)</f>
        <v>#N/A</v>
      </c>
      <c r="H138" s="84" t="e">
        <f>VLOOKUP(A138,počty!$AA$6:$FA$100,72,0)</f>
        <v>#N/A</v>
      </c>
      <c r="I138" s="84" t="e">
        <f>VLOOKUP(A138,počty!$AA$6:$FA$100,73,0)</f>
        <v>#N/A</v>
      </c>
      <c r="J138" s="84" t="e">
        <f>VLOOKUP(A138,počty!$AA$6:$FA$100,74,0)</f>
        <v>#N/A</v>
      </c>
      <c r="K138" s="85" t="e">
        <f>VLOOKUP(A138,počty!$AA$6:$FA$100,75,0)</f>
        <v>#N/A</v>
      </c>
      <c r="L138" s="82" t="e">
        <f>VLOOKUP(A138,počty!$AA$6:$FA$100,76,0)</f>
        <v>#N/A</v>
      </c>
      <c r="M138" s="82" t="e">
        <f>VLOOKUP(A138,počty!$AA$6:$FA$100,77,0)</f>
        <v>#N/A</v>
      </c>
      <c r="N138" s="82" t="e">
        <f>VLOOKUP(A138,počty!$AA$6:$FA$100,78,0)</f>
        <v>#N/A</v>
      </c>
      <c r="O138" s="92" t="e">
        <f>VLOOKUP(A138,počty!$AA$6:$FA$100,79,0)</f>
        <v>#N/A</v>
      </c>
      <c r="P138" s="497" t="e">
        <f>VLOOKUP(A138,počty!$AA$6:$FA$100,90,0)</f>
        <v>#N/A</v>
      </c>
      <c r="Q138" s="126" t="e">
        <f>VLOOKUP(A138,počty!$AA$6:$FA$100,93,0)</f>
        <v>#N/A</v>
      </c>
    </row>
    <row r="139" spans="1:17" ht="13.5" customHeight="1" thickBot="1">
      <c r="A139" s="514"/>
      <c r="B139" s="500"/>
      <c r="C139" s="122"/>
      <c r="D139" s="86" t="e">
        <f>VLOOKUP(A138,počty!$AA$6:$FA$100,14,0)</f>
        <v>#N/A</v>
      </c>
      <c r="E139" s="87" t="e">
        <f>VLOOKUP(A138,počty!$AA$6:$FA$100,15,0)</f>
        <v>#N/A</v>
      </c>
      <c r="F139" s="125" t="e">
        <f>VLOOKUP(A138,počty!$AA$6:$FA$100,80,0)</f>
        <v>#N/A</v>
      </c>
      <c r="G139" s="89" t="e">
        <f>VLOOKUP(A138,počty!$AA$6:$FA$100,81,0)</f>
        <v>#N/A</v>
      </c>
      <c r="H139" s="90" t="e">
        <f>VLOOKUP(A138,počty!$AA$6:$FA$100,82,0)</f>
        <v>#N/A</v>
      </c>
      <c r="I139" s="90" t="e">
        <f>VLOOKUP(A138,počty!$AA$6:$FA$100,83,0)</f>
        <v>#N/A</v>
      </c>
      <c r="J139" s="90" t="e">
        <f>VLOOKUP(A138,počty!$AA$6:$FA$100,84,0)</f>
        <v>#N/A</v>
      </c>
      <c r="K139" s="91" t="e">
        <f>VLOOKUP(A138,počty!$AA$6:$FA$100,85,0)</f>
        <v>#N/A</v>
      </c>
      <c r="L139" s="88" t="e">
        <f>VLOOKUP(A138,počty!$AA$6:$FA$100,86,0)</f>
        <v>#N/A</v>
      </c>
      <c r="M139" s="88" t="e">
        <f>VLOOKUP(A138,počty!$AA$6:$FA$100,87,0)</f>
        <v>#N/A</v>
      </c>
      <c r="N139" s="88" t="e">
        <f>VLOOKUP(A138,počty!$AA$6:$FA$100,88,0)</f>
        <v>#N/A</v>
      </c>
      <c r="O139" s="93" t="e">
        <f>VLOOKUP(A138,počty!$AA$6:$FA$100,89,0)</f>
        <v>#N/A</v>
      </c>
      <c r="P139" s="498"/>
      <c r="Q139" s="127" t="e">
        <f>VLOOKUP(A138,počty!$AA$6:$FA$100,92,0)</f>
        <v>#N/A</v>
      </c>
    </row>
    <row r="140" spans="1:17" ht="13.5" customHeight="1">
      <c r="A140" s="513">
        <v>65</v>
      </c>
      <c r="B140" s="499" t="e">
        <f>VLOOKUP(A140,počty!$AA$6:$FA$100,91,0)</f>
        <v>#N/A</v>
      </c>
      <c r="C140" s="121" t="e">
        <f>VLOOKUP(A140,počty!$AA$6:$FA$100,69,0)</f>
        <v>#N/A</v>
      </c>
      <c r="D140" s="80" t="e">
        <f>VLOOKUP(A140,počty!$AA$6:$FA$100,13,0)</f>
        <v>#N/A</v>
      </c>
      <c r="E140" s="81" t="e">
        <f>VLOOKUP(A140,počty!$AA$6:$FA$100,16,0)</f>
        <v>#N/A</v>
      </c>
      <c r="F140" s="124" t="e">
        <f>VLOOKUP(A140,počty!$AA$6:$FA$100,70,0)</f>
        <v>#N/A</v>
      </c>
      <c r="G140" s="83" t="e">
        <f>VLOOKUP(A140,počty!$AA$6:$FA$100,71,0)</f>
        <v>#N/A</v>
      </c>
      <c r="H140" s="84" t="e">
        <f>VLOOKUP(A140,počty!$AA$6:$FA$100,72,0)</f>
        <v>#N/A</v>
      </c>
      <c r="I140" s="84" t="e">
        <f>VLOOKUP(A140,počty!$AA$6:$FA$100,73,0)</f>
        <v>#N/A</v>
      </c>
      <c r="J140" s="84" t="e">
        <f>VLOOKUP(A140,počty!$AA$6:$FA$100,74,0)</f>
        <v>#N/A</v>
      </c>
      <c r="K140" s="85" t="e">
        <f>VLOOKUP(A140,počty!$AA$6:$FA$100,75,0)</f>
        <v>#N/A</v>
      </c>
      <c r="L140" s="82" t="e">
        <f>VLOOKUP(A140,počty!$AA$6:$FA$100,76,0)</f>
        <v>#N/A</v>
      </c>
      <c r="M140" s="82" t="e">
        <f>VLOOKUP(A140,počty!$AA$6:$FA$100,77,0)</f>
        <v>#N/A</v>
      </c>
      <c r="N140" s="82" t="e">
        <f>VLOOKUP(A140,počty!$AA$6:$FA$100,78,0)</f>
        <v>#N/A</v>
      </c>
      <c r="O140" s="92" t="e">
        <f>VLOOKUP(A140,počty!$AA$6:$FA$100,79,0)</f>
        <v>#N/A</v>
      </c>
      <c r="P140" s="497" t="e">
        <f>VLOOKUP(A140,počty!$AA$6:$FA$100,90,0)</f>
        <v>#N/A</v>
      </c>
      <c r="Q140" s="126" t="e">
        <f>VLOOKUP(A140,počty!$AA$6:$FA$100,93,0)</f>
        <v>#N/A</v>
      </c>
    </row>
    <row r="141" spans="1:17" ht="13.5" customHeight="1" thickBot="1">
      <c r="A141" s="514"/>
      <c r="B141" s="500"/>
      <c r="C141" s="122"/>
      <c r="D141" s="86" t="e">
        <f>VLOOKUP(A140,počty!$AA$6:$FA$100,14,0)</f>
        <v>#N/A</v>
      </c>
      <c r="E141" s="87" t="e">
        <f>VLOOKUP(A140,počty!$AA$6:$FA$100,15,0)</f>
        <v>#N/A</v>
      </c>
      <c r="F141" s="125" t="e">
        <f>VLOOKUP(A140,počty!$AA$6:$FA$100,80,0)</f>
        <v>#N/A</v>
      </c>
      <c r="G141" s="89" t="e">
        <f>VLOOKUP(A140,počty!$AA$6:$FA$100,81,0)</f>
        <v>#N/A</v>
      </c>
      <c r="H141" s="90" t="e">
        <f>VLOOKUP(A140,počty!$AA$6:$FA$100,82,0)</f>
        <v>#N/A</v>
      </c>
      <c r="I141" s="90" t="e">
        <f>VLOOKUP(A140,počty!$AA$6:$FA$100,83,0)</f>
        <v>#N/A</v>
      </c>
      <c r="J141" s="90" t="e">
        <f>VLOOKUP(A140,počty!$AA$6:$FA$100,84,0)</f>
        <v>#N/A</v>
      </c>
      <c r="K141" s="91" t="e">
        <f>VLOOKUP(A140,počty!$AA$6:$FA$100,85,0)</f>
        <v>#N/A</v>
      </c>
      <c r="L141" s="88" t="e">
        <f>VLOOKUP(A140,počty!$AA$6:$FA$100,86,0)</f>
        <v>#N/A</v>
      </c>
      <c r="M141" s="88" t="e">
        <f>VLOOKUP(A140,počty!$AA$6:$FA$100,87,0)</f>
        <v>#N/A</v>
      </c>
      <c r="N141" s="88" t="e">
        <f>VLOOKUP(A140,počty!$AA$6:$FA$100,88,0)</f>
        <v>#N/A</v>
      </c>
      <c r="O141" s="93" t="e">
        <f>VLOOKUP(A140,počty!$AA$6:$FA$100,89,0)</f>
        <v>#N/A</v>
      </c>
      <c r="P141" s="498"/>
      <c r="Q141" s="127" t="e">
        <f>VLOOKUP(A140,počty!$AA$6:$FA$100,92,0)</f>
        <v>#N/A</v>
      </c>
    </row>
    <row r="142" spans="1:17" ht="13.5" customHeight="1">
      <c r="A142" s="513">
        <v>66</v>
      </c>
      <c r="B142" s="499" t="e">
        <f>VLOOKUP(A142,počty!$AA$6:$FA$100,91,0)</f>
        <v>#N/A</v>
      </c>
      <c r="C142" s="121" t="e">
        <f>VLOOKUP(A142,počty!$AA$6:$FA$100,69,0)</f>
        <v>#N/A</v>
      </c>
      <c r="D142" s="80" t="e">
        <f>VLOOKUP(A142,počty!$AA$6:$FA$100,13,0)</f>
        <v>#N/A</v>
      </c>
      <c r="E142" s="81" t="e">
        <f>VLOOKUP(A142,počty!$AA$6:$FA$100,16,0)</f>
        <v>#N/A</v>
      </c>
      <c r="F142" s="124" t="e">
        <f>VLOOKUP(A142,počty!$AA$6:$FA$100,70,0)</f>
        <v>#N/A</v>
      </c>
      <c r="G142" s="83" t="e">
        <f>VLOOKUP(A142,počty!$AA$6:$FA$100,71,0)</f>
        <v>#N/A</v>
      </c>
      <c r="H142" s="84" t="e">
        <f>VLOOKUP(A142,počty!$AA$6:$FA$100,72,0)</f>
        <v>#N/A</v>
      </c>
      <c r="I142" s="84" t="e">
        <f>VLOOKUP(A142,počty!$AA$6:$FA$100,73,0)</f>
        <v>#N/A</v>
      </c>
      <c r="J142" s="84" t="e">
        <f>VLOOKUP(A142,počty!$AA$6:$FA$100,74,0)</f>
        <v>#N/A</v>
      </c>
      <c r="K142" s="85" t="e">
        <f>VLOOKUP(A142,počty!$AA$6:$FA$100,75,0)</f>
        <v>#N/A</v>
      </c>
      <c r="L142" s="82" t="e">
        <f>VLOOKUP(A142,počty!$AA$6:$FA$100,76,0)</f>
        <v>#N/A</v>
      </c>
      <c r="M142" s="82" t="e">
        <f>VLOOKUP(A142,počty!$AA$6:$FA$100,77,0)</f>
        <v>#N/A</v>
      </c>
      <c r="N142" s="82" t="e">
        <f>VLOOKUP(A142,počty!$AA$6:$FA$100,78,0)</f>
        <v>#N/A</v>
      </c>
      <c r="O142" s="92" t="e">
        <f>VLOOKUP(A142,počty!$AA$6:$FA$100,79,0)</f>
        <v>#N/A</v>
      </c>
      <c r="P142" s="497" t="e">
        <f>VLOOKUP(A142,počty!$AA$6:$FA$100,90,0)</f>
        <v>#N/A</v>
      </c>
      <c r="Q142" s="126" t="e">
        <f>VLOOKUP(A142,počty!$AA$6:$FA$100,93,0)</f>
        <v>#N/A</v>
      </c>
    </row>
    <row r="143" spans="1:17" ht="13.5" customHeight="1" thickBot="1">
      <c r="A143" s="514"/>
      <c r="B143" s="500"/>
      <c r="C143" s="122"/>
      <c r="D143" s="86" t="e">
        <f>VLOOKUP(A142,počty!$AA$6:$FA$100,14,0)</f>
        <v>#N/A</v>
      </c>
      <c r="E143" s="87" t="e">
        <f>VLOOKUP(A142,počty!$AA$6:$FA$100,15,0)</f>
        <v>#N/A</v>
      </c>
      <c r="F143" s="125" t="e">
        <f>VLOOKUP(A142,počty!$AA$6:$FA$100,80,0)</f>
        <v>#N/A</v>
      </c>
      <c r="G143" s="89" t="e">
        <f>VLOOKUP(A142,počty!$AA$6:$FA$100,81,0)</f>
        <v>#N/A</v>
      </c>
      <c r="H143" s="90" t="e">
        <f>VLOOKUP(A142,počty!$AA$6:$FA$100,82,0)</f>
        <v>#N/A</v>
      </c>
      <c r="I143" s="90" t="e">
        <f>VLOOKUP(A142,počty!$AA$6:$FA$100,83,0)</f>
        <v>#N/A</v>
      </c>
      <c r="J143" s="90" t="e">
        <f>VLOOKUP(A142,počty!$AA$6:$FA$100,84,0)</f>
        <v>#N/A</v>
      </c>
      <c r="K143" s="91" t="e">
        <f>VLOOKUP(A142,počty!$AA$6:$FA$100,85,0)</f>
        <v>#N/A</v>
      </c>
      <c r="L143" s="88" t="e">
        <f>VLOOKUP(A142,počty!$AA$6:$FA$100,86,0)</f>
        <v>#N/A</v>
      </c>
      <c r="M143" s="88" t="e">
        <f>VLOOKUP(A142,počty!$AA$6:$FA$100,87,0)</f>
        <v>#N/A</v>
      </c>
      <c r="N143" s="88" t="e">
        <f>VLOOKUP(A142,počty!$AA$6:$FA$100,88,0)</f>
        <v>#N/A</v>
      </c>
      <c r="O143" s="93" t="e">
        <f>VLOOKUP(A142,počty!$AA$6:$FA$100,89,0)</f>
        <v>#N/A</v>
      </c>
      <c r="P143" s="498"/>
      <c r="Q143" s="127" t="e">
        <f>VLOOKUP(A142,počty!$AA$6:$FA$100,92,0)</f>
        <v>#N/A</v>
      </c>
    </row>
    <row r="144" spans="1:17" ht="13.5" customHeight="1">
      <c r="A144" s="513">
        <v>67</v>
      </c>
      <c r="B144" s="499" t="e">
        <f>VLOOKUP(A144,počty!$AA$6:$FA$100,91,0)</f>
        <v>#N/A</v>
      </c>
      <c r="C144" s="121" t="e">
        <f>VLOOKUP(A144,počty!$AA$6:$FA$100,69,0)</f>
        <v>#N/A</v>
      </c>
      <c r="D144" s="80" t="e">
        <f>VLOOKUP(A144,počty!$AA$6:$FA$100,13,0)</f>
        <v>#N/A</v>
      </c>
      <c r="E144" s="81" t="e">
        <f>VLOOKUP(A144,počty!$AA$6:$FA$100,16,0)</f>
        <v>#N/A</v>
      </c>
      <c r="F144" s="124" t="e">
        <f>VLOOKUP(A144,počty!$AA$6:$FA$100,70,0)</f>
        <v>#N/A</v>
      </c>
      <c r="G144" s="83" t="e">
        <f>VLOOKUP(A144,počty!$AA$6:$FA$100,71,0)</f>
        <v>#N/A</v>
      </c>
      <c r="H144" s="84" t="e">
        <f>VLOOKUP(A144,počty!$AA$6:$FA$100,72,0)</f>
        <v>#N/A</v>
      </c>
      <c r="I144" s="84" t="e">
        <f>VLOOKUP(A144,počty!$AA$6:$FA$100,73,0)</f>
        <v>#N/A</v>
      </c>
      <c r="J144" s="84" t="e">
        <f>VLOOKUP(A144,počty!$AA$6:$FA$100,74,0)</f>
        <v>#N/A</v>
      </c>
      <c r="K144" s="85" t="e">
        <f>VLOOKUP(A144,počty!$AA$6:$FA$100,75,0)</f>
        <v>#N/A</v>
      </c>
      <c r="L144" s="82" t="e">
        <f>VLOOKUP(A144,počty!$AA$6:$FA$100,76,0)</f>
        <v>#N/A</v>
      </c>
      <c r="M144" s="82" t="e">
        <f>VLOOKUP(A144,počty!$AA$6:$FA$100,77,0)</f>
        <v>#N/A</v>
      </c>
      <c r="N144" s="82" t="e">
        <f>VLOOKUP(A144,počty!$AA$6:$FA$100,78,0)</f>
        <v>#N/A</v>
      </c>
      <c r="O144" s="92" t="e">
        <f>VLOOKUP(A144,počty!$AA$6:$FA$100,79,0)</f>
        <v>#N/A</v>
      </c>
      <c r="P144" s="497" t="e">
        <f>VLOOKUP(A144,počty!$AA$6:$FA$100,90,0)</f>
        <v>#N/A</v>
      </c>
      <c r="Q144" s="126" t="e">
        <f>VLOOKUP(A144,počty!$AA$6:$FA$100,93,0)</f>
        <v>#N/A</v>
      </c>
    </row>
    <row r="145" spans="1:17" ht="13.5" customHeight="1" thickBot="1">
      <c r="A145" s="514"/>
      <c r="B145" s="500"/>
      <c r="C145" s="122"/>
      <c r="D145" s="86" t="e">
        <f>VLOOKUP(A144,počty!$AA$6:$FA$100,14,0)</f>
        <v>#N/A</v>
      </c>
      <c r="E145" s="87" t="e">
        <f>VLOOKUP(A144,počty!$AA$6:$FA$100,15,0)</f>
        <v>#N/A</v>
      </c>
      <c r="F145" s="125" t="e">
        <f>VLOOKUP(A144,počty!$AA$6:$FA$100,80,0)</f>
        <v>#N/A</v>
      </c>
      <c r="G145" s="89" t="e">
        <f>VLOOKUP(A144,počty!$AA$6:$FA$100,81,0)</f>
        <v>#N/A</v>
      </c>
      <c r="H145" s="90" t="e">
        <f>VLOOKUP(A144,počty!$AA$6:$FA$100,82,0)</f>
        <v>#N/A</v>
      </c>
      <c r="I145" s="90" t="e">
        <f>VLOOKUP(A144,počty!$AA$6:$FA$100,83,0)</f>
        <v>#N/A</v>
      </c>
      <c r="J145" s="90" t="e">
        <f>VLOOKUP(A144,počty!$AA$6:$FA$100,84,0)</f>
        <v>#N/A</v>
      </c>
      <c r="K145" s="91" t="e">
        <f>VLOOKUP(A144,počty!$AA$6:$FA$100,85,0)</f>
        <v>#N/A</v>
      </c>
      <c r="L145" s="88" t="e">
        <f>VLOOKUP(A144,počty!$AA$6:$FA$100,86,0)</f>
        <v>#N/A</v>
      </c>
      <c r="M145" s="88" t="e">
        <f>VLOOKUP(A144,počty!$AA$6:$FA$100,87,0)</f>
        <v>#N/A</v>
      </c>
      <c r="N145" s="88" t="e">
        <f>VLOOKUP(A144,počty!$AA$6:$FA$100,88,0)</f>
        <v>#N/A</v>
      </c>
      <c r="O145" s="93" t="e">
        <f>VLOOKUP(A144,počty!$AA$6:$FA$100,89,0)</f>
        <v>#N/A</v>
      </c>
      <c r="P145" s="498"/>
      <c r="Q145" s="127" t="e">
        <f>VLOOKUP(A144,počty!$AA$6:$FA$100,92,0)</f>
        <v>#N/A</v>
      </c>
    </row>
    <row r="146" spans="1:17" ht="13.5" customHeight="1">
      <c r="A146" s="513">
        <v>68</v>
      </c>
      <c r="B146" s="499" t="e">
        <f>VLOOKUP(A146,počty!$AA$6:$FA$100,91,0)</f>
        <v>#N/A</v>
      </c>
      <c r="C146" s="121" t="e">
        <f>VLOOKUP(A146,počty!$AA$6:$FA$100,69,0)</f>
        <v>#N/A</v>
      </c>
      <c r="D146" s="80" t="e">
        <f>VLOOKUP(A146,počty!$AA$6:$FA$100,13,0)</f>
        <v>#N/A</v>
      </c>
      <c r="E146" s="81" t="e">
        <f>VLOOKUP(A146,počty!$AA$6:$FA$100,16,0)</f>
        <v>#N/A</v>
      </c>
      <c r="F146" s="124" t="e">
        <f>VLOOKUP(A146,počty!$AA$6:$FA$100,70,0)</f>
        <v>#N/A</v>
      </c>
      <c r="G146" s="83" t="e">
        <f>VLOOKUP(A146,počty!$AA$6:$FA$100,71,0)</f>
        <v>#N/A</v>
      </c>
      <c r="H146" s="84" t="e">
        <f>VLOOKUP(A146,počty!$AA$6:$FA$100,72,0)</f>
        <v>#N/A</v>
      </c>
      <c r="I146" s="84" t="e">
        <f>VLOOKUP(A146,počty!$AA$6:$FA$100,73,0)</f>
        <v>#N/A</v>
      </c>
      <c r="J146" s="84" t="e">
        <f>VLOOKUP(A146,počty!$AA$6:$FA$100,74,0)</f>
        <v>#N/A</v>
      </c>
      <c r="K146" s="85" t="e">
        <f>VLOOKUP(A146,počty!$AA$6:$FA$100,75,0)</f>
        <v>#N/A</v>
      </c>
      <c r="L146" s="82" t="e">
        <f>VLOOKUP(A146,počty!$AA$6:$FA$100,76,0)</f>
        <v>#N/A</v>
      </c>
      <c r="M146" s="82" t="e">
        <f>VLOOKUP(A146,počty!$AA$6:$FA$100,77,0)</f>
        <v>#N/A</v>
      </c>
      <c r="N146" s="82" t="e">
        <f>VLOOKUP(A146,počty!$AA$6:$FA$100,78,0)</f>
        <v>#N/A</v>
      </c>
      <c r="O146" s="92" t="e">
        <f>VLOOKUP(A146,počty!$AA$6:$FA$100,79,0)</f>
        <v>#N/A</v>
      </c>
      <c r="P146" s="497" t="e">
        <f>VLOOKUP(A146,počty!$AA$6:$FA$100,90,0)</f>
        <v>#N/A</v>
      </c>
      <c r="Q146" s="126" t="e">
        <f>VLOOKUP(A146,počty!$AA$6:$FA$100,93,0)</f>
        <v>#N/A</v>
      </c>
    </row>
    <row r="147" spans="1:17" ht="13.5" customHeight="1" thickBot="1">
      <c r="A147" s="514"/>
      <c r="B147" s="500"/>
      <c r="C147" s="122"/>
      <c r="D147" s="86" t="e">
        <f>VLOOKUP(A146,počty!$AA$6:$FA$100,14,0)</f>
        <v>#N/A</v>
      </c>
      <c r="E147" s="87" t="e">
        <f>VLOOKUP(A146,počty!$AA$6:$FA$100,15,0)</f>
        <v>#N/A</v>
      </c>
      <c r="F147" s="125" t="e">
        <f>VLOOKUP(A146,počty!$AA$6:$FA$100,80,0)</f>
        <v>#N/A</v>
      </c>
      <c r="G147" s="89" t="e">
        <f>VLOOKUP(A146,počty!$AA$6:$FA$100,81,0)</f>
        <v>#N/A</v>
      </c>
      <c r="H147" s="90" t="e">
        <f>VLOOKUP(A146,počty!$AA$6:$FA$100,82,0)</f>
        <v>#N/A</v>
      </c>
      <c r="I147" s="90" t="e">
        <f>VLOOKUP(A146,počty!$AA$6:$FA$100,83,0)</f>
        <v>#N/A</v>
      </c>
      <c r="J147" s="90" t="e">
        <f>VLOOKUP(A146,počty!$AA$6:$FA$100,84,0)</f>
        <v>#N/A</v>
      </c>
      <c r="K147" s="91" t="e">
        <f>VLOOKUP(A146,počty!$AA$6:$FA$100,85,0)</f>
        <v>#N/A</v>
      </c>
      <c r="L147" s="88" t="e">
        <f>VLOOKUP(A146,počty!$AA$6:$FA$100,86,0)</f>
        <v>#N/A</v>
      </c>
      <c r="M147" s="88" t="e">
        <f>VLOOKUP(A146,počty!$AA$6:$FA$100,87,0)</f>
        <v>#N/A</v>
      </c>
      <c r="N147" s="88" t="e">
        <f>VLOOKUP(A146,počty!$AA$6:$FA$100,88,0)</f>
        <v>#N/A</v>
      </c>
      <c r="O147" s="93" t="e">
        <f>VLOOKUP(A146,počty!$AA$6:$FA$100,89,0)</f>
        <v>#N/A</v>
      </c>
      <c r="P147" s="498"/>
      <c r="Q147" s="127" t="e">
        <f>VLOOKUP(A146,počty!$AA$6:$FA$100,92,0)</f>
        <v>#N/A</v>
      </c>
    </row>
    <row r="148" spans="1:17" ht="13.5" customHeight="1">
      <c r="A148" s="513">
        <v>69</v>
      </c>
      <c r="B148" s="499" t="e">
        <f>VLOOKUP(A148,počty!$AA$6:$FA$100,91,0)</f>
        <v>#N/A</v>
      </c>
      <c r="C148" s="121" t="e">
        <f>VLOOKUP(A148,počty!$AA$6:$FA$100,69,0)</f>
        <v>#N/A</v>
      </c>
      <c r="D148" s="80" t="e">
        <f>VLOOKUP(A148,počty!$AA$6:$FA$100,13,0)</f>
        <v>#N/A</v>
      </c>
      <c r="E148" s="81" t="e">
        <f>VLOOKUP(A148,počty!$AA$6:$FA$100,16,0)</f>
        <v>#N/A</v>
      </c>
      <c r="F148" s="124" t="e">
        <f>VLOOKUP(A148,počty!$AA$6:$FA$100,70,0)</f>
        <v>#N/A</v>
      </c>
      <c r="G148" s="83" t="e">
        <f>VLOOKUP(A148,počty!$AA$6:$FA$100,71,0)</f>
        <v>#N/A</v>
      </c>
      <c r="H148" s="84" t="e">
        <f>VLOOKUP(A148,počty!$AA$6:$FA$100,72,0)</f>
        <v>#N/A</v>
      </c>
      <c r="I148" s="84" t="e">
        <f>VLOOKUP(A148,počty!$AA$6:$FA$100,73,0)</f>
        <v>#N/A</v>
      </c>
      <c r="J148" s="84" t="e">
        <f>VLOOKUP(A148,počty!$AA$6:$FA$100,74,0)</f>
        <v>#N/A</v>
      </c>
      <c r="K148" s="85" t="e">
        <f>VLOOKUP(A148,počty!$AA$6:$FA$100,75,0)</f>
        <v>#N/A</v>
      </c>
      <c r="L148" s="82" t="e">
        <f>VLOOKUP(A148,počty!$AA$6:$FA$100,76,0)</f>
        <v>#N/A</v>
      </c>
      <c r="M148" s="82" t="e">
        <f>VLOOKUP(A148,počty!$AA$6:$FA$100,77,0)</f>
        <v>#N/A</v>
      </c>
      <c r="N148" s="82" t="e">
        <f>VLOOKUP(A148,počty!$AA$6:$FA$100,78,0)</f>
        <v>#N/A</v>
      </c>
      <c r="O148" s="92" t="e">
        <f>VLOOKUP(A148,počty!$AA$6:$FA$100,79,0)</f>
        <v>#N/A</v>
      </c>
      <c r="P148" s="497" t="e">
        <f>VLOOKUP(A148,počty!$AA$6:$FA$100,90,0)</f>
        <v>#N/A</v>
      </c>
      <c r="Q148" s="126" t="e">
        <f>VLOOKUP(A148,počty!$AA$6:$FA$100,93,0)</f>
        <v>#N/A</v>
      </c>
    </row>
    <row r="149" spans="1:17" ht="13.5" customHeight="1" thickBot="1">
      <c r="A149" s="514"/>
      <c r="B149" s="500"/>
      <c r="C149" s="122"/>
      <c r="D149" s="86" t="e">
        <f>VLOOKUP(A148,počty!$AA$6:$FA$100,14,0)</f>
        <v>#N/A</v>
      </c>
      <c r="E149" s="87" t="e">
        <f>VLOOKUP(A148,počty!$AA$6:$FA$100,15,0)</f>
        <v>#N/A</v>
      </c>
      <c r="F149" s="125" t="e">
        <f>VLOOKUP(A148,počty!$AA$6:$FA$100,80,0)</f>
        <v>#N/A</v>
      </c>
      <c r="G149" s="89" t="e">
        <f>VLOOKUP(A148,počty!$AA$6:$FA$100,81,0)</f>
        <v>#N/A</v>
      </c>
      <c r="H149" s="90" t="e">
        <f>VLOOKUP(A148,počty!$AA$6:$FA$100,82,0)</f>
        <v>#N/A</v>
      </c>
      <c r="I149" s="90" t="e">
        <f>VLOOKUP(A148,počty!$AA$6:$FA$100,83,0)</f>
        <v>#N/A</v>
      </c>
      <c r="J149" s="90" t="e">
        <f>VLOOKUP(A148,počty!$AA$6:$FA$100,84,0)</f>
        <v>#N/A</v>
      </c>
      <c r="K149" s="91" t="e">
        <f>VLOOKUP(A148,počty!$AA$6:$FA$100,85,0)</f>
        <v>#N/A</v>
      </c>
      <c r="L149" s="88" t="e">
        <f>VLOOKUP(A148,počty!$AA$6:$FA$100,86,0)</f>
        <v>#N/A</v>
      </c>
      <c r="M149" s="88" t="e">
        <f>VLOOKUP(A148,počty!$AA$6:$FA$100,87,0)</f>
        <v>#N/A</v>
      </c>
      <c r="N149" s="88" t="e">
        <f>VLOOKUP(A148,počty!$AA$6:$FA$100,88,0)</f>
        <v>#N/A</v>
      </c>
      <c r="O149" s="93" t="e">
        <f>VLOOKUP(A148,počty!$AA$6:$FA$100,89,0)</f>
        <v>#N/A</v>
      </c>
      <c r="P149" s="498"/>
      <c r="Q149" s="127" t="e">
        <f>VLOOKUP(A148,počty!$AA$6:$FA$100,92,0)</f>
        <v>#N/A</v>
      </c>
    </row>
    <row r="150" spans="1:17" ht="13.5" customHeight="1">
      <c r="A150" s="513">
        <v>70</v>
      </c>
      <c r="B150" s="499" t="e">
        <f>VLOOKUP(A150,počty!$AA$6:$FA$100,91,0)</f>
        <v>#N/A</v>
      </c>
      <c r="C150" s="121" t="e">
        <f>VLOOKUP(A150,počty!$AA$6:$FA$100,69,0)</f>
        <v>#N/A</v>
      </c>
      <c r="D150" s="80" t="e">
        <f>VLOOKUP(A150,počty!$AA$6:$FA$100,13,0)</f>
        <v>#N/A</v>
      </c>
      <c r="E150" s="81" t="e">
        <f>VLOOKUP(A150,počty!$AA$6:$FA$100,16,0)</f>
        <v>#N/A</v>
      </c>
      <c r="F150" s="124" t="e">
        <f>VLOOKUP(A150,počty!$AA$6:$FA$100,70,0)</f>
        <v>#N/A</v>
      </c>
      <c r="G150" s="83" t="e">
        <f>VLOOKUP(A150,počty!$AA$6:$FA$100,71,0)</f>
        <v>#N/A</v>
      </c>
      <c r="H150" s="84" t="e">
        <f>VLOOKUP(A150,počty!$AA$6:$FA$100,72,0)</f>
        <v>#N/A</v>
      </c>
      <c r="I150" s="84" t="e">
        <f>VLOOKUP(A150,počty!$AA$6:$FA$100,73,0)</f>
        <v>#N/A</v>
      </c>
      <c r="J150" s="84" t="e">
        <f>VLOOKUP(A150,počty!$AA$6:$FA$100,74,0)</f>
        <v>#N/A</v>
      </c>
      <c r="K150" s="85" t="e">
        <f>VLOOKUP(A150,počty!$AA$6:$FA$100,75,0)</f>
        <v>#N/A</v>
      </c>
      <c r="L150" s="82" t="e">
        <f>VLOOKUP(A150,počty!$AA$6:$FA$100,76,0)</f>
        <v>#N/A</v>
      </c>
      <c r="M150" s="82" t="e">
        <f>VLOOKUP(A150,počty!$AA$6:$FA$100,77,0)</f>
        <v>#N/A</v>
      </c>
      <c r="N150" s="82" t="e">
        <f>VLOOKUP(A150,počty!$AA$6:$FA$100,78,0)</f>
        <v>#N/A</v>
      </c>
      <c r="O150" s="92" t="e">
        <f>VLOOKUP(A150,počty!$AA$6:$FA$100,79,0)</f>
        <v>#N/A</v>
      </c>
      <c r="P150" s="497" t="e">
        <f>VLOOKUP(A150,počty!$AA$6:$FA$100,90,0)</f>
        <v>#N/A</v>
      </c>
      <c r="Q150" s="126" t="e">
        <f>VLOOKUP(A150,počty!$AA$6:$FA$100,93,0)</f>
        <v>#N/A</v>
      </c>
    </row>
    <row r="151" spans="1:17" ht="13.5" customHeight="1" thickBot="1">
      <c r="A151" s="514"/>
      <c r="B151" s="500"/>
      <c r="C151" s="122"/>
      <c r="D151" s="86" t="e">
        <f>VLOOKUP(A150,počty!$AA$6:$FA$100,14,0)</f>
        <v>#N/A</v>
      </c>
      <c r="E151" s="87" t="e">
        <f>VLOOKUP(A150,počty!$AA$6:$FA$100,15,0)</f>
        <v>#N/A</v>
      </c>
      <c r="F151" s="125" t="e">
        <f>VLOOKUP(A150,počty!$AA$6:$FA$100,80,0)</f>
        <v>#N/A</v>
      </c>
      <c r="G151" s="89" t="e">
        <f>VLOOKUP(A150,počty!$AA$6:$FA$100,81,0)</f>
        <v>#N/A</v>
      </c>
      <c r="H151" s="90" t="e">
        <f>VLOOKUP(A150,počty!$AA$6:$FA$100,82,0)</f>
        <v>#N/A</v>
      </c>
      <c r="I151" s="90" t="e">
        <f>VLOOKUP(A150,počty!$AA$6:$FA$100,83,0)</f>
        <v>#N/A</v>
      </c>
      <c r="J151" s="90" t="e">
        <f>VLOOKUP(A150,počty!$AA$6:$FA$100,84,0)</f>
        <v>#N/A</v>
      </c>
      <c r="K151" s="91" t="e">
        <f>VLOOKUP(A150,počty!$AA$6:$FA$100,85,0)</f>
        <v>#N/A</v>
      </c>
      <c r="L151" s="88" t="e">
        <f>VLOOKUP(A150,počty!$AA$6:$FA$100,86,0)</f>
        <v>#N/A</v>
      </c>
      <c r="M151" s="88" t="e">
        <f>VLOOKUP(A150,počty!$AA$6:$FA$100,87,0)</f>
        <v>#N/A</v>
      </c>
      <c r="N151" s="88" t="e">
        <f>VLOOKUP(A150,počty!$AA$6:$FA$100,88,0)</f>
        <v>#N/A</v>
      </c>
      <c r="O151" s="93" t="e">
        <f>VLOOKUP(A150,počty!$AA$6:$FA$100,89,0)</f>
        <v>#N/A</v>
      </c>
      <c r="P151" s="498"/>
      <c r="Q151" s="127" t="e">
        <f>VLOOKUP(A150,počty!$AA$6:$FA$100,92,0)</f>
        <v>#N/A</v>
      </c>
    </row>
    <row r="152" spans="2:17" ht="13.5" customHeight="1" hidden="1">
      <c r="B152" s="69"/>
      <c r="C152" s="20"/>
      <c r="D152" s="94"/>
      <c r="E152" s="95"/>
      <c r="F152" s="128"/>
      <c r="G152" s="97"/>
      <c r="H152" s="97"/>
      <c r="I152" s="97"/>
      <c r="J152" s="97"/>
      <c r="K152" s="97"/>
      <c r="L152" s="96"/>
      <c r="M152" s="96"/>
      <c r="N152" s="96"/>
      <c r="O152" s="98"/>
      <c r="P152" s="129"/>
      <c r="Q152" s="130"/>
    </row>
    <row r="153" spans="2:17" ht="13.5" customHeight="1" hidden="1">
      <c r="B153" s="69"/>
      <c r="C153" s="20"/>
      <c r="D153" s="94"/>
      <c r="E153" s="95"/>
      <c r="F153" s="128"/>
      <c r="G153" s="97"/>
      <c r="H153" s="97"/>
      <c r="I153" s="97"/>
      <c r="J153" s="97"/>
      <c r="K153" s="97"/>
      <c r="L153" s="96"/>
      <c r="M153" s="96"/>
      <c r="N153" s="96"/>
      <c r="O153" s="98"/>
      <c r="P153" s="129"/>
      <c r="Q153" s="130"/>
    </row>
    <row r="154" spans="2:17" ht="13.5" customHeight="1" hidden="1">
      <c r="B154" s="69"/>
      <c r="C154" s="20"/>
      <c r="D154" s="94"/>
      <c r="E154" s="95"/>
      <c r="F154" s="128"/>
      <c r="G154" s="97"/>
      <c r="H154" s="97"/>
      <c r="I154" s="97"/>
      <c r="J154" s="97"/>
      <c r="K154" s="97"/>
      <c r="L154" s="96"/>
      <c r="M154" s="96"/>
      <c r="N154" s="96"/>
      <c r="O154" s="98"/>
      <c r="P154" s="129"/>
      <c r="Q154" s="130"/>
    </row>
    <row r="155" spans="2:17" ht="5.25" customHeight="1">
      <c r="B155" s="69"/>
      <c r="C155" s="20"/>
      <c r="D155" s="94"/>
      <c r="E155" s="95"/>
      <c r="F155" s="128"/>
      <c r="G155" s="97"/>
      <c r="H155" s="97"/>
      <c r="I155" s="97"/>
      <c r="J155" s="97"/>
      <c r="K155" s="97"/>
      <c r="L155" s="96"/>
      <c r="M155" s="96"/>
      <c r="N155" s="96"/>
      <c r="O155" s="98"/>
      <c r="P155" s="129"/>
      <c r="Q155" s="130"/>
    </row>
    <row r="156" spans="1:17" s="166" customFormat="1" ht="12" customHeight="1">
      <c r="A156" s="185"/>
      <c r="B156" s="164" t="s">
        <v>24</v>
      </c>
      <c r="C156" s="102"/>
      <c r="D156" s="94"/>
      <c r="E156" s="95" t="s">
        <v>136</v>
      </c>
      <c r="F156" s="165"/>
      <c r="G156" s="5"/>
      <c r="H156" s="5"/>
      <c r="I156" s="5"/>
      <c r="J156" s="16"/>
      <c r="K156" s="16"/>
      <c r="L156" s="15"/>
      <c r="M156" s="15"/>
      <c r="N156" s="15"/>
      <c r="O156" s="58"/>
      <c r="P156" s="3"/>
      <c r="Q156"/>
    </row>
    <row r="157" spans="1:17" s="166" customFormat="1" ht="12" customHeight="1">
      <c r="A157" s="185"/>
      <c r="B157" s="164" t="s">
        <v>23</v>
      </c>
      <c r="C157" s="102"/>
      <c r="D157" s="102"/>
      <c r="E157" s="95" t="s">
        <v>136</v>
      </c>
      <c r="F157" s="165"/>
      <c r="G157" s="12"/>
      <c r="H157" s="5"/>
      <c r="I157" s="14" t="s">
        <v>21</v>
      </c>
      <c r="J157" s="9"/>
      <c r="K157" s="9"/>
      <c r="L157" s="9"/>
      <c r="M157" s="10"/>
      <c r="N157" s="10"/>
      <c r="O157" s="13" t="s">
        <v>20</v>
      </c>
      <c r="P157" s="8"/>
      <c r="Q157" s="8"/>
    </row>
    <row r="158" spans="1:17" s="166" customFormat="1" ht="12" customHeight="1">
      <c r="A158" s="185"/>
      <c r="B158" s="164" t="s">
        <v>22</v>
      </c>
      <c r="C158" s="102"/>
      <c r="D158" s="102"/>
      <c r="E158" s="95" t="s">
        <v>136</v>
      </c>
      <c r="F158" s="165"/>
      <c r="G158" s="12"/>
      <c r="H158" s="5"/>
      <c r="I158" s="11" t="str">
        <f>+D5</f>
        <v>LASOTA Stanislav st.</v>
      </c>
      <c r="J158" s="9"/>
      <c r="K158" s="9"/>
      <c r="L158" s="9"/>
      <c r="M158" s="10"/>
      <c r="N158" s="10"/>
      <c r="O158" s="9" t="str">
        <f>+D7</f>
        <v>LASOTA Stanislav ml.</v>
      </c>
      <c r="P158" s="8"/>
      <c r="Q158" s="8"/>
    </row>
    <row r="159" spans="2:6" ht="8.25" customHeight="1">
      <c r="B159" s="79"/>
      <c r="C159" s="69"/>
      <c r="D159" s="12"/>
      <c r="E159" s="17"/>
      <c r="F159" s="15"/>
    </row>
    <row r="160" spans="2:6" ht="15" customHeight="1" hidden="1">
      <c r="B160" s="79"/>
      <c r="C160" s="69"/>
      <c r="D160" s="12"/>
      <c r="E160" s="17"/>
      <c r="F160" s="15"/>
    </row>
    <row r="161" spans="2:18" ht="12.75" customHeight="1">
      <c r="B161"/>
      <c r="C161"/>
      <c r="D161"/>
      <c r="E161" s="79"/>
      <c r="F161" s="123"/>
      <c r="R161" s="59"/>
    </row>
    <row r="162" spans="2:18" ht="14.25">
      <c r="B162"/>
      <c r="C162"/>
      <c r="D162"/>
      <c r="E162" s="79"/>
      <c r="F162" s="69"/>
      <c r="R162" s="59"/>
    </row>
    <row r="163" ht="12.75" customHeight="1"/>
  </sheetData>
  <sheetProtection/>
  <mergeCells count="217">
    <mergeCell ref="A148:A149"/>
    <mergeCell ref="B148:B149"/>
    <mergeCell ref="P148:P149"/>
    <mergeCell ref="A150:A151"/>
    <mergeCell ref="B150:B151"/>
    <mergeCell ref="P150:P151"/>
    <mergeCell ref="A144:A145"/>
    <mergeCell ref="B144:B145"/>
    <mergeCell ref="P144:P145"/>
    <mergeCell ref="A146:A147"/>
    <mergeCell ref="B146:B147"/>
    <mergeCell ref="P146:P147"/>
    <mergeCell ref="A140:A141"/>
    <mergeCell ref="B140:B141"/>
    <mergeCell ref="P140:P141"/>
    <mergeCell ref="A142:A143"/>
    <mergeCell ref="B142:B143"/>
    <mergeCell ref="P142:P143"/>
    <mergeCell ref="A136:A137"/>
    <mergeCell ref="B136:B137"/>
    <mergeCell ref="P136:P137"/>
    <mergeCell ref="A138:A139"/>
    <mergeCell ref="B138:B139"/>
    <mergeCell ref="P138:P139"/>
    <mergeCell ref="A132:A133"/>
    <mergeCell ref="B132:B133"/>
    <mergeCell ref="P132:P133"/>
    <mergeCell ref="A134:A135"/>
    <mergeCell ref="B134:B135"/>
    <mergeCell ref="P134:P135"/>
    <mergeCell ref="A128:A129"/>
    <mergeCell ref="B128:B129"/>
    <mergeCell ref="P128:P129"/>
    <mergeCell ref="A130:A131"/>
    <mergeCell ref="B130:B131"/>
    <mergeCell ref="P130:P131"/>
    <mergeCell ref="A124:A125"/>
    <mergeCell ref="B124:B125"/>
    <mergeCell ref="P124:P125"/>
    <mergeCell ref="A126:A127"/>
    <mergeCell ref="B126:B127"/>
    <mergeCell ref="P126:P127"/>
    <mergeCell ref="A120:A121"/>
    <mergeCell ref="B120:B121"/>
    <mergeCell ref="P120:P121"/>
    <mergeCell ref="A122:A123"/>
    <mergeCell ref="B122:B123"/>
    <mergeCell ref="P122:P123"/>
    <mergeCell ref="A116:A117"/>
    <mergeCell ref="B116:B117"/>
    <mergeCell ref="P116:P117"/>
    <mergeCell ref="A118:A119"/>
    <mergeCell ref="B118:B119"/>
    <mergeCell ref="P118:P119"/>
    <mergeCell ref="A112:A113"/>
    <mergeCell ref="B112:B113"/>
    <mergeCell ref="P112:P113"/>
    <mergeCell ref="A114:A115"/>
    <mergeCell ref="B114:B115"/>
    <mergeCell ref="P114:P115"/>
    <mergeCell ref="A108:A109"/>
    <mergeCell ref="B108:B109"/>
    <mergeCell ref="P108:P109"/>
    <mergeCell ref="A110:A111"/>
    <mergeCell ref="B110:B111"/>
    <mergeCell ref="P110:P111"/>
    <mergeCell ref="A104:A105"/>
    <mergeCell ref="B104:B105"/>
    <mergeCell ref="P104:P105"/>
    <mergeCell ref="A106:A107"/>
    <mergeCell ref="B106:B107"/>
    <mergeCell ref="P106:P107"/>
    <mergeCell ref="A100:A101"/>
    <mergeCell ref="B100:B101"/>
    <mergeCell ref="P100:P101"/>
    <mergeCell ref="A102:A103"/>
    <mergeCell ref="B102:B103"/>
    <mergeCell ref="P102:P103"/>
    <mergeCell ref="A96:A97"/>
    <mergeCell ref="B96:B97"/>
    <mergeCell ref="P96:P97"/>
    <mergeCell ref="A98:A99"/>
    <mergeCell ref="B98:B99"/>
    <mergeCell ref="P98:P99"/>
    <mergeCell ref="A92:A93"/>
    <mergeCell ref="B92:B93"/>
    <mergeCell ref="P92:P93"/>
    <mergeCell ref="A94:A95"/>
    <mergeCell ref="B94:B95"/>
    <mergeCell ref="P94:P95"/>
    <mergeCell ref="A88:A89"/>
    <mergeCell ref="B88:B89"/>
    <mergeCell ref="P88:P89"/>
    <mergeCell ref="A90:A91"/>
    <mergeCell ref="B90:B91"/>
    <mergeCell ref="P90:P91"/>
    <mergeCell ref="A84:A85"/>
    <mergeCell ref="B84:B85"/>
    <mergeCell ref="P84:P85"/>
    <mergeCell ref="A86:A87"/>
    <mergeCell ref="B86:B87"/>
    <mergeCell ref="P86:P87"/>
    <mergeCell ref="A80:A81"/>
    <mergeCell ref="B80:B81"/>
    <mergeCell ref="P80:P81"/>
    <mergeCell ref="A82:A83"/>
    <mergeCell ref="B82:B83"/>
    <mergeCell ref="P82:P83"/>
    <mergeCell ref="A76:A77"/>
    <mergeCell ref="B76:B77"/>
    <mergeCell ref="P76:P77"/>
    <mergeCell ref="A78:A79"/>
    <mergeCell ref="B78:B79"/>
    <mergeCell ref="P78:P79"/>
    <mergeCell ref="A72:A73"/>
    <mergeCell ref="B72:B73"/>
    <mergeCell ref="P72:P73"/>
    <mergeCell ref="A74:A75"/>
    <mergeCell ref="B74:B75"/>
    <mergeCell ref="P74:P75"/>
    <mergeCell ref="A68:A69"/>
    <mergeCell ref="B68:B69"/>
    <mergeCell ref="P68:P69"/>
    <mergeCell ref="A70:A71"/>
    <mergeCell ref="B70:B71"/>
    <mergeCell ref="P70:P71"/>
    <mergeCell ref="A64:A65"/>
    <mergeCell ref="B64:B65"/>
    <mergeCell ref="P64:P65"/>
    <mergeCell ref="A66:A67"/>
    <mergeCell ref="B66:B67"/>
    <mergeCell ref="P66:P67"/>
    <mergeCell ref="A60:A61"/>
    <mergeCell ref="B60:B61"/>
    <mergeCell ref="P60:P61"/>
    <mergeCell ref="A62:A63"/>
    <mergeCell ref="B62:B63"/>
    <mergeCell ref="P62:P63"/>
    <mergeCell ref="A56:A57"/>
    <mergeCell ref="B56:B57"/>
    <mergeCell ref="P56:P57"/>
    <mergeCell ref="A58:A59"/>
    <mergeCell ref="B58:B59"/>
    <mergeCell ref="P58:P59"/>
    <mergeCell ref="A52:A53"/>
    <mergeCell ref="B52:B53"/>
    <mergeCell ref="P52:P53"/>
    <mergeCell ref="A54:A55"/>
    <mergeCell ref="B54:B55"/>
    <mergeCell ref="P54:P55"/>
    <mergeCell ref="A48:A49"/>
    <mergeCell ref="B48:B49"/>
    <mergeCell ref="P48:P49"/>
    <mergeCell ref="A50:A51"/>
    <mergeCell ref="B50:B51"/>
    <mergeCell ref="P50:P51"/>
    <mergeCell ref="A44:A45"/>
    <mergeCell ref="B44:B45"/>
    <mergeCell ref="P44:P45"/>
    <mergeCell ref="A46:A47"/>
    <mergeCell ref="B46:B47"/>
    <mergeCell ref="P46:P47"/>
    <mergeCell ref="A40:A41"/>
    <mergeCell ref="B40:B41"/>
    <mergeCell ref="P40:P41"/>
    <mergeCell ref="A42:A43"/>
    <mergeCell ref="B42:B43"/>
    <mergeCell ref="P42:P43"/>
    <mergeCell ref="A36:A37"/>
    <mergeCell ref="B36:B37"/>
    <mergeCell ref="P36:P37"/>
    <mergeCell ref="A38:A39"/>
    <mergeCell ref="B38:B39"/>
    <mergeCell ref="P38:P39"/>
    <mergeCell ref="A32:A33"/>
    <mergeCell ref="B32:B33"/>
    <mergeCell ref="P32:P33"/>
    <mergeCell ref="A34:A35"/>
    <mergeCell ref="B34:B35"/>
    <mergeCell ref="P34:P35"/>
    <mergeCell ref="A28:A29"/>
    <mergeCell ref="B28:B29"/>
    <mergeCell ref="P28:P29"/>
    <mergeCell ref="A30:A31"/>
    <mergeCell ref="B30:B31"/>
    <mergeCell ref="P30:P31"/>
    <mergeCell ref="A24:A25"/>
    <mergeCell ref="B24:B25"/>
    <mergeCell ref="P24:P25"/>
    <mergeCell ref="A26:A27"/>
    <mergeCell ref="B26:B27"/>
    <mergeCell ref="P26:P27"/>
    <mergeCell ref="A20:A21"/>
    <mergeCell ref="B20:B21"/>
    <mergeCell ref="P20:P21"/>
    <mergeCell ref="A22:A23"/>
    <mergeCell ref="B22:B23"/>
    <mergeCell ref="P22:P23"/>
    <mergeCell ref="A16:A17"/>
    <mergeCell ref="B16:B17"/>
    <mergeCell ref="P16:P17"/>
    <mergeCell ref="A18:A19"/>
    <mergeCell ref="B18:B19"/>
    <mergeCell ref="P18:P19"/>
    <mergeCell ref="B10:B11"/>
    <mergeCell ref="A12:A13"/>
    <mergeCell ref="B12:B13"/>
    <mergeCell ref="P12:P13"/>
    <mergeCell ref="A14:A15"/>
    <mergeCell ref="B14:B15"/>
    <mergeCell ref="P14:P15"/>
    <mergeCell ref="B1:I1"/>
    <mergeCell ref="J1:M1"/>
    <mergeCell ref="N1:Q1"/>
    <mergeCell ref="B2:Q2"/>
    <mergeCell ref="B4:D4"/>
    <mergeCell ref="E4:Q4"/>
  </mergeCells>
  <printOptions horizontalCentered="1"/>
  <pageMargins left="0.3937007874015748" right="0" top="0.23" bottom="0.27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2012-06-18T17:58:47Z</cp:lastPrinted>
  <dcterms:created xsi:type="dcterms:W3CDTF">2001-05-20T15:57:16Z</dcterms:created>
  <dcterms:modified xsi:type="dcterms:W3CDTF">2012-06-24T06:59:22Z</dcterms:modified>
  <cp:category/>
  <cp:version/>
  <cp:contentType/>
  <cp:contentStatus/>
</cp:coreProperties>
</file>